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1 - vyčištění terénu" sheetId="2" r:id="rId2"/>
    <sheet name="SO2.1 - zpevněné plochy" sheetId="3" r:id="rId3"/>
    <sheet name="SO2.2 - liniové odvodnění" sheetId="4" r:id="rId4"/>
    <sheet name="SO3 - kanalizace + přípoj..." sheetId="5" r:id="rId5"/>
    <sheet name="SO4 - vodovod + přípojky ..." sheetId="6" r:id="rId6"/>
    <sheet name="SO5.1 - přípojky stávajíc..." sheetId="7" r:id="rId7"/>
    <sheet name="SO5.2 - přeložení stávají..." sheetId="8" r:id="rId8"/>
    <sheet name="SO6 - VRN" sheetId="9" r:id="rId9"/>
  </sheets>
  <definedNames>
    <definedName name="_xlnm.Print_Area" localSheetId="0">'Rekapitulace stavby'!$D$4:$AO$76,'Rekapitulace stavby'!$C$82:$AQ$110</definedName>
    <definedName name="_xlnm.Print_Titles" localSheetId="0">'Rekapitulace stavby'!$92:$92</definedName>
    <definedName name="_xlnm._FilterDatabase" localSheetId="1" hidden="1">'SO1 - vyčištění terénu'!$C$117:$K$140</definedName>
    <definedName name="_xlnm.Print_Area" localSheetId="1">'SO1 - vyčištění terénu'!$C$4:$J$76,'SO1 - vyčištění terénu'!$C$82:$J$99,'SO1 - vyčištění terénu'!$C$105:$J$140</definedName>
    <definedName name="_xlnm.Print_Titles" localSheetId="1">'SO1 - vyčištění terénu'!$117:$117</definedName>
    <definedName name="_xlnm._FilterDatabase" localSheetId="2" hidden="1">'SO2.1 - zpevněné plochy'!$C$121:$K$181</definedName>
    <definedName name="_xlnm.Print_Area" localSheetId="2">'SO2.1 - zpevněné plochy'!$C$4:$J$76,'SO2.1 - zpevněné plochy'!$C$82:$J$103,'SO2.1 - zpevněné plochy'!$C$109:$J$181</definedName>
    <definedName name="_xlnm.Print_Titles" localSheetId="2">'SO2.1 - zpevněné plochy'!$121:$121</definedName>
    <definedName name="_xlnm._FilterDatabase" localSheetId="3" hidden="1">'SO2.2 - liniové odvodnění'!$C$121:$K$160</definedName>
    <definedName name="_xlnm.Print_Area" localSheetId="3">'SO2.2 - liniové odvodnění'!$C$4:$J$76,'SO2.2 - liniové odvodnění'!$C$82:$J$103,'SO2.2 - liniové odvodnění'!$C$109:$J$160</definedName>
    <definedName name="_xlnm.Print_Titles" localSheetId="3">'SO2.2 - liniové odvodnění'!$121:$121</definedName>
    <definedName name="_xlnm._FilterDatabase" localSheetId="4" hidden="1">'SO3 - kanalizace + přípoj...'!$C$120:$K$176</definedName>
    <definedName name="_xlnm.Print_Area" localSheetId="4">'SO3 - kanalizace + přípoj...'!$C$4:$J$76,'SO3 - kanalizace + přípoj...'!$C$82:$J$102,'SO3 - kanalizace + přípoj...'!$C$108:$J$176</definedName>
    <definedName name="_xlnm.Print_Titles" localSheetId="4">'SO3 - kanalizace + přípoj...'!$120:$120</definedName>
    <definedName name="_xlnm._FilterDatabase" localSheetId="5" hidden="1">'SO4 - vodovod + přípojky ...'!$C$120:$K$178</definedName>
    <definedName name="_xlnm.Print_Area" localSheetId="5">'SO4 - vodovod + přípojky ...'!$C$4:$J$76,'SO4 - vodovod + přípojky ...'!$C$82:$J$102,'SO4 - vodovod + přípojky ...'!$C$108:$J$178</definedName>
    <definedName name="_xlnm.Print_Titles" localSheetId="5">'SO4 - vodovod + přípojky ...'!$120:$120</definedName>
    <definedName name="_xlnm._FilterDatabase" localSheetId="6" hidden="1">'SO5.1 - přípojky stávajíc...'!$C$120:$K$166</definedName>
    <definedName name="_xlnm.Print_Area" localSheetId="6">'SO5.1 - přípojky stávajíc...'!$C$4:$J$76,'SO5.1 - přípojky stávajíc...'!$C$82:$J$102,'SO5.1 - přípojky stávajíc...'!$C$108:$J$166</definedName>
    <definedName name="_xlnm.Print_Titles" localSheetId="6">'SO5.1 - přípojky stávajíc...'!$120:$120</definedName>
    <definedName name="_xlnm._FilterDatabase" localSheetId="7" hidden="1">'SO5.2 - přeložení stávají...'!$C$121:$K$138</definedName>
    <definedName name="_xlnm.Print_Area" localSheetId="7">'SO5.2 - přeložení stávají...'!$C$4:$J$76,'SO5.2 - přeložení stávají...'!$C$82:$J$103,'SO5.2 - přeložení stávají...'!$C$109:$J$138</definedName>
    <definedName name="_xlnm.Print_Titles" localSheetId="7">'SO5.2 - přeložení stávají...'!$121:$121</definedName>
    <definedName name="_xlnm._FilterDatabase" localSheetId="8" hidden="1">'SO6 - VRN'!$C$122:$K$144</definedName>
    <definedName name="_xlnm.Print_Area" localSheetId="8">'SO6 - VRN'!$C$4:$J$76,'SO6 - VRN'!$C$82:$J$104,'SO6 - VRN'!$C$110:$J$144</definedName>
    <definedName name="_xlnm.Print_Titles" localSheetId="8">'SO6 - VRN'!$122:$122</definedName>
  </definedNames>
  <calcPr/>
</workbook>
</file>

<file path=xl/calcChain.xml><?xml version="1.0" encoding="utf-8"?>
<calcChain xmlns="http://schemas.openxmlformats.org/spreadsheetml/2006/main">
  <c i="9" l="1" r="J37"/>
  <c r="J36"/>
  <c i="1" r="AY102"/>
  <c i="9" r="J35"/>
  <c i="1" r="AX102"/>
  <c i="9"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T140"/>
  <c r="R141"/>
  <c r="R140"/>
  <c r="P141"/>
  <c r="P140"/>
  <c r="BI139"/>
  <c r="BH139"/>
  <c r="BG139"/>
  <c r="BF139"/>
  <c r="T139"/>
  <c r="T138"/>
  <c r="R139"/>
  <c r="R138"/>
  <c r="P139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F117"/>
  <c r="E115"/>
  <c r="F89"/>
  <c r="E87"/>
  <c r="J24"/>
  <c r="E24"/>
  <c r="J120"/>
  <c r="J23"/>
  <c r="J21"/>
  <c r="E21"/>
  <c r="J91"/>
  <c r="J20"/>
  <c r="J18"/>
  <c r="E18"/>
  <c r="F120"/>
  <c r="J17"/>
  <c r="J15"/>
  <c r="E15"/>
  <c r="F119"/>
  <c r="J14"/>
  <c r="J12"/>
  <c r="J117"/>
  <c r="E7"/>
  <c r="E85"/>
  <c i="8" r="J37"/>
  <c r="J36"/>
  <c i="1" r="AY101"/>
  <c i="8" r="J35"/>
  <c i="1" r="AX101"/>
  <c i="8" r="BI138"/>
  <c r="BH138"/>
  <c r="BG138"/>
  <c r="BF138"/>
  <c r="T138"/>
  <c r="T137"/>
  <c r="R138"/>
  <c r="R137"/>
  <c r="P138"/>
  <c r="P137"/>
  <c r="BI136"/>
  <c r="BH136"/>
  <c r="BG136"/>
  <c r="BF136"/>
  <c r="T136"/>
  <c r="T135"/>
  <c r="R136"/>
  <c r="R135"/>
  <c r="P136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T128"/>
  <c r="R129"/>
  <c r="R128"/>
  <c r="P129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F116"/>
  <c r="E114"/>
  <c r="F89"/>
  <c r="E87"/>
  <c r="J24"/>
  <c r="E24"/>
  <c r="J92"/>
  <c r="J23"/>
  <c r="J21"/>
  <c r="E21"/>
  <c r="J118"/>
  <c r="J20"/>
  <c r="J18"/>
  <c r="E18"/>
  <c r="F92"/>
  <c r="J17"/>
  <c r="J15"/>
  <c r="E15"/>
  <c r="F118"/>
  <c r="J14"/>
  <c r="J12"/>
  <c r="J116"/>
  <c r="E7"/>
  <c r="E112"/>
  <c i="7" r="J37"/>
  <c r="J36"/>
  <c i="1" r="AY100"/>
  <c i="7" r="J35"/>
  <c i="1" r="AX100"/>
  <c i="7" r="BI166"/>
  <c r="BH166"/>
  <c r="BG166"/>
  <c r="BF166"/>
  <c r="T166"/>
  <c r="T165"/>
  <c r="R166"/>
  <c r="R165"/>
  <c r="P166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T137"/>
  <c r="R138"/>
  <c r="R137"/>
  <c r="P138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F115"/>
  <c r="E113"/>
  <c r="F89"/>
  <c r="E87"/>
  <c r="J24"/>
  <c r="E24"/>
  <c r="J92"/>
  <c r="J23"/>
  <c r="J21"/>
  <c r="E21"/>
  <c r="J91"/>
  <c r="J20"/>
  <c r="J18"/>
  <c r="E18"/>
  <c r="F92"/>
  <c r="J17"/>
  <c r="J15"/>
  <c r="E15"/>
  <c r="F117"/>
  <c r="J14"/>
  <c r="J12"/>
  <c r="J89"/>
  <c r="E7"/>
  <c r="E85"/>
  <c i="6" r="J37"/>
  <c r="J36"/>
  <c i="1" r="AY99"/>
  <c i="6" r="J35"/>
  <c i="1" r="AX99"/>
  <c i="6" r="BI178"/>
  <c r="BH178"/>
  <c r="BG178"/>
  <c r="BF178"/>
  <c r="T178"/>
  <c r="T177"/>
  <c r="R178"/>
  <c r="R177"/>
  <c r="P178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T139"/>
  <c r="R140"/>
  <c r="R139"/>
  <c r="P140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F115"/>
  <c r="E113"/>
  <c r="F89"/>
  <c r="E87"/>
  <c r="J24"/>
  <c r="E24"/>
  <c r="J92"/>
  <c r="J23"/>
  <c r="J21"/>
  <c r="E21"/>
  <c r="J91"/>
  <c r="J20"/>
  <c r="J18"/>
  <c r="E18"/>
  <c r="F92"/>
  <c r="J17"/>
  <c r="J15"/>
  <c r="E15"/>
  <c r="F91"/>
  <c r="J14"/>
  <c r="J12"/>
  <c r="J89"/>
  <c r="E7"/>
  <c r="E85"/>
  <c i="5" r="J37"/>
  <c r="J36"/>
  <c i="1" r="AY98"/>
  <c i="5" r="J35"/>
  <c i="1" r="AX98"/>
  <c i="5"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T140"/>
  <c r="R141"/>
  <c r="R140"/>
  <c r="P141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F115"/>
  <c r="E113"/>
  <c r="F89"/>
  <c r="E87"/>
  <c r="J24"/>
  <c r="E24"/>
  <c r="J118"/>
  <c r="J23"/>
  <c r="J21"/>
  <c r="E21"/>
  <c r="J91"/>
  <c r="J20"/>
  <c r="J18"/>
  <c r="E18"/>
  <c r="F92"/>
  <c r="J17"/>
  <c r="J15"/>
  <c r="E15"/>
  <c r="F91"/>
  <c r="J14"/>
  <c r="J12"/>
  <c r="J115"/>
  <c r="E7"/>
  <c r="E85"/>
  <c i="4" r="J37"/>
  <c r="J36"/>
  <c i="1" r="AY97"/>
  <c i="4" r="J35"/>
  <c i="1" r="AX97"/>
  <c i="4"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F116"/>
  <c r="E114"/>
  <c r="F89"/>
  <c r="E87"/>
  <c r="J24"/>
  <c r="E24"/>
  <c r="J119"/>
  <c r="J23"/>
  <c r="J21"/>
  <c r="E21"/>
  <c r="J91"/>
  <c r="J20"/>
  <c r="J18"/>
  <c r="E18"/>
  <c r="F119"/>
  <c r="J17"/>
  <c r="J15"/>
  <c r="E15"/>
  <c r="F91"/>
  <c r="J14"/>
  <c r="J12"/>
  <c r="J89"/>
  <c r="E7"/>
  <c r="E85"/>
  <c i="3" r="J37"/>
  <c r="J36"/>
  <c i="1" r="AY96"/>
  <c i="3" r="J35"/>
  <c i="1" r="AX96"/>
  <c i="3"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T145"/>
  <c r="R146"/>
  <c r="R145"/>
  <c r="P146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F116"/>
  <c r="E114"/>
  <c r="F89"/>
  <c r="E87"/>
  <c r="J24"/>
  <c r="E24"/>
  <c r="J92"/>
  <c r="J23"/>
  <c r="J21"/>
  <c r="E21"/>
  <c r="J118"/>
  <c r="J20"/>
  <c r="J18"/>
  <c r="E18"/>
  <c r="F119"/>
  <c r="J17"/>
  <c r="J15"/>
  <c r="E15"/>
  <c r="F91"/>
  <c r="J14"/>
  <c r="J12"/>
  <c r="J116"/>
  <c r="E7"/>
  <c r="E85"/>
  <c i="2" r="J37"/>
  <c r="J36"/>
  <c i="1" r="AY95"/>
  <c i="2" r="J35"/>
  <c i="1" r="AX95"/>
  <c i="2"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F112"/>
  <c r="E110"/>
  <c r="F89"/>
  <c r="E87"/>
  <c r="J24"/>
  <c r="E24"/>
  <c r="J115"/>
  <c r="J23"/>
  <c r="J21"/>
  <c r="E21"/>
  <c r="J114"/>
  <c r="J20"/>
  <c r="J18"/>
  <c r="E18"/>
  <c r="F115"/>
  <c r="J17"/>
  <c r="J15"/>
  <c r="E15"/>
  <c r="F114"/>
  <c r="J14"/>
  <c r="J12"/>
  <c r="J112"/>
  <c r="E7"/>
  <c r="E108"/>
  <c i="1" r="CK108"/>
  <c r="CJ108"/>
  <c r="CI108"/>
  <c r="CH108"/>
  <c r="CG108"/>
  <c r="CF108"/>
  <c r="BZ108"/>
  <c r="CE108"/>
  <c r="CK107"/>
  <c r="CJ107"/>
  <c r="CI107"/>
  <c r="CH107"/>
  <c r="CG107"/>
  <c r="CF107"/>
  <c r="BZ107"/>
  <c r="CE107"/>
  <c r="CK106"/>
  <c r="CJ106"/>
  <c r="CI106"/>
  <c r="CH106"/>
  <c r="CG106"/>
  <c r="CF106"/>
  <c r="BZ106"/>
  <c r="CE106"/>
  <c r="CK105"/>
  <c r="CJ105"/>
  <c r="CI105"/>
  <c r="CH105"/>
  <c r="CG105"/>
  <c r="CF105"/>
  <c r="BZ105"/>
  <c r="CE105"/>
  <c r="L90"/>
  <c r="AM90"/>
  <c r="AM89"/>
  <c r="L89"/>
  <c r="AM87"/>
  <c r="L87"/>
  <c r="L85"/>
  <c r="L84"/>
  <c i="2" r="F36"/>
  <c r="J128"/>
  <c r="BK124"/>
  <c r="BK121"/>
  <c i="3" r="J161"/>
  <c r="BK144"/>
  <c r="BK180"/>
  <c r="BK125"/>
  <c r="J126"/>
  <c r="J125"/>
  <c r="J137"/>
  <c r="J148"/>
  <c r="BK178"/>
  <c r="J142"/>
  <c r="BK170"/>
  <c i="4" r="J153"/>
  <c r="J137"/>
  <c r="BK138"/>
  <c r="BK155"/>
  <c r="J140"/>
  <c r="J135"/>
  <c r="BK134"/>
  <c i="5" r="BK176"/>
  <c r="J131"/>
  <c r="BK151"/>
  <c r="BK131"/>
  <c r="J154"/>
  <c r="J125"/>
  <c r="J135"/>
  <c r="BK160"/>
  <c r="BK170"/>
  <c r="J137"/>
  <c r="J144"/>
  <c r="J158"/>
  <c r="BK127"/>
  <c i="6" r="BK166"/>
  <c r="BK153"/>
  <c r="BK134"/>
  <c r="BK171"/>
  <c r="BK156"/>
  <c r="J142"/>
  <c r="BK133"/>
  <c r="BK170"/>
  <c r="BK130"/>
  <c r="J151"/>
  <c r="J143"/>
  <c i="7" r="BK131"/>
  <c r="J152"/>
  <c r="BK151"/>
  <c r="BK147"/>
  <c r="BK130"/>
  <c r="BK133"/>
  <c r="BK128"/>
  <c r="J124"/>
  <c r="J162"/>
  <c r="BK152"/>
  <c r="J147"/>
  <c r="J142"/>
  <c r="BK136"/>
  <c r="BK132"/>
  <c i="8" r="BK126"/>
  <c r="BK125"/>
  <c r="J136"/>
  <c r="BK129"/>
  <c r="J131"/>
  <c r="BK138"/>
  <c r="BK133"/>
  <c r="J127"/>
  <c r="BK136"/>
  <c r="J133"/>
  <c i="9" r="J143"/>
  <c r="BK143"/>
  <c r="BK136"/>
  <c r="J134"/>
  <c i="2" r="J34"/>
  <c r="BK128"/>
  <c r="J125"/>
  <c r="F34"/>
  <c i="3" r="J175"/>
  <c r="BK165"/>
  <c r="J149"/>
  <c r="J166"/>
  <c r="J158"/>
  <c r="BK126"/>
  <c r="J140"/>
  <c r="BK172"/>
  <c r="BK132"/>
  <c r="BK156"/>
  <c i="4" r="BK157"/>
  <c r="J126"/>
  <c r="BK152"/>
  <c r="BK146"/>
  <c r="J134"/>
  <c r="J148"/>
  <c r="BK127"/>
  <c r="BK135"/>
  <c r="J155"/>
  <c r="BK125"/>
  <c i="5" r="J145"/>
  <c r="J161"/>
  <c r="BK141"/>
  <c r="J169"/>
  <c r="J146"/>
  <c r="BK168"/>
  <c r="J134"/>
  <c r="BK152"/>
  <c r="J128"/>
  <c r="J149"/>
  <c r="BK128"/>
  <c r="J127"/>
  <c r="J159"/>
  <c r="J148"/>
  <c i="6" r="BK174"/>
  <c r="J164"/>
  <c r="J149"/>
  <c r="BK131"/>
  <c r="J124"/>
  <c r="J158"/>
  <c r="BK125"/>
  <c r="J165"/>
  <c r="J138"/>
  <c r="BK159"/>
  <c r="J133"/>
  <c r="BK135"/>
  <c r="J171"/>
  <c r="J157"/>
  <c r="BK132"/>
  <c r="J152"/>
  <c r="BK152"/>
  <c r="J134"/>
  <c i="7" r="BK141"/>
  <c r="J160"/>
  <c r="BK146"/>
  <c r="J129"/>
  <c r="J126"/>
  <c r="J143"/>
  <c r="J146"/>
  <c r="BK158"/>
  <c r="BK125"/>
  <c r="J141"/>
  <c i="8" r="J132"/>
  <c i="9" r="BK139"/>
  <c r="J126"/>
  <c r="J129"/>
  <c i="2" r="BK140"/>
  <c r="J137"/>
  <c r="J135"/>
  <c r="BK133"/>
  <c r="J130"/>
  <c r="J127"/>
  <c r="J122"/>
  <c i="3" r="J171"/>
  <c r="J146"/>
  <c r="J128"/>
  <c r="BK168"/>
  <c r="J131"/>
  <c r="J173"/>
  <c r="BK148"/>
  <c r="J168"/>
  <c r="J144"/>
  <c r="BK137"/>
  <c r="BK171"/>
  <c r="BK143"/>
  <c i="4" r="BK145"/>
  <c r="J130"/>
  <c r="BK148"/>
  <c r="J139"/>
  <c r="J147"/>
  <c r="J138"/>
  <c r="J144"/>
  <c r="BK139"/>
  <c i="5" r="J175"/>
  <c r="J143"/>
  <c r="J156"/>
  <c r="J174"/>
  <c r="J130"/>
  <c r="BK159"/>
  <c r="BK171"/>
  <c r="BK136"/>
  <c r="J133"/>
  <c r="BK129"/>
  <c r="J155"/>
  <c r="BK146"/>
  <c i="6" r="J173"/>
  <c r="J155"/>
  <c r="BK137"/>
  <c r="J170"/>
  <c r="J166"/>
  <c r="J140"/>
  <c r="J172"/>
  <c r="J176"/>
  <c r="J169"/>
  <c r="BK151"/>
  <c r="J175"/>
  <c r="BK173"/>
  <c r="J147"/>
  <c i="7" r="BK148"/>
  <c r="BK162"/>
  <c r="J135"/>
  <c r="BK127"/>
  <c r="J138"/>
  <c r="J145"/>
  <c r="J151"/>
  <c r="BK164"/>
  <c r="J127"/>
  <c r="BK150"/>
  <c i="8" r="J125"/>
  <c i="9" r="J128"/>
  <c r="BK134"/>
  <c r="J137"/>
  <c r="J132"/>
  <c i="2" r="J140"/>
  <c r="BK138"/>
  <c r="BK136"/>
  <c r="J134"/>
  <c r="J132"/>
  <c r="BK129"/>
  <c r="J124"/>
  <c r="F35"/>
  <c i="3" r="J160"/>
  <c r="BK155"/>
  <c r="J136"/>
  <c r="BK130"/>
  <c r="J169"/>
  <c r="BK136"/>
  <c r="J163"/>
  <c r="J174"/>
  <c r="J141"/>
  <c r="J172"/>
  <c r="BK146"/>
  <c r="J180"/>
  <c r="BK134"/>
  <c r="BK176"/>
  <c r="J155"/>
  <c i="4" r="J150"/>
  <c r="J141"/>
  <c r="BK159"/>
  <c r="BK141"/>
  <c r="J149"/>
  <c r="BK154"/>
  <c r="J154"/>
  <c r="BK140"/>
  <c r="BK131"/>
  <c i="5" r="J157"/>
  <c r="BK164"/>
  <c r="J124"/>
  <c r="J153"/>
  <c r="BK138"/>
  <c r="BK153"/>
  <c r="BK172"/>
  <c r="BK144"/>
  <c r="BK149"/>
  <c r="J167"/>
  <c r="BK150"/>
  <c r="J139"/>
  <c i="6" r="BK172"/>
  <c r="J162"/>
  <c r="BK142"/>
  <c r="J174"/>
  <c r="BK145"/>
  <c r="BK143"/>
  <c r="J126"/>
  <c r="BK136"/>
  <c r="J132"/>
  <c r="BK163"/>
  <c r="BK128"/>
  <c r="BK148"/>
  <c r="J145"/>
  <c i="7" r="BK135"/>
  <c r="BK157"/>
  <c r="BK140"/>
  <c r="J157"/>
  <c r="J158"/>
  <c r="BK124"/>
  <c r="BK138"/>
  <c r="BK163"/>
  <c i="8" r="J138"/>
  <c i="9" r="BK132"/>
  <c r="BK137"/>
  <c r="BK128"/>
  <c i="2" r="J139"/>
  <c r="J138"/>
  <c r="J136"/>
  <c r="J133"/>
  <c r="J131"/>
  <c r="BK127"/>
  <c r="BK123"/>
  <c r="J121"/>
  <c i="3" r="J152"/>
  <c r="J129"/>
  <c r="BK164"/>
  <c r="J156"/>
  <c r="BK149"/>
  <c r="BK133"/>
  <c r="BK127"/>
  <c r="BK151"/>
  <c r="J157"/>
  <c r="J165"/>
  <c r="J139"/>
  <c r="BK160"/>
  <c r="BK135"/>
  <c r="J167"/>
  <c r="J130"/>
  <c r="BK157"/>
  <c r="BK129"/>
  <c i="4" r="J157"/>
  <c r="BK150"/>
  <c r="BK142"/>
  <c r="BK153"/>
  <c r="J159"/>
  <c r="BK126"/>
  <c r="J131"/>
  <c i="5" r="J171"/>
  <c r="BK124"/>
  <c r="J150"/>
  <c r="J160"/>
  <c r="BK132"/>
  <c r="J166"/>
  <c r="J176"/>
  <c r="BK155"/>
  <c r="BK165"/>
  <c r="BK157"/>
  <c r="BK145"/>
  <c r="J132"/>
  <c r="BK143"/>
  <c r="BK162"/>
  <c r="BK147"/>
  <c i="6" r="BK169"/>
  <c r="BK160"/>
  <c r="BK176"/>
  <c r="J153"/>
  <c r="J163"/>
  <c r="J137"/>
  <c r="J144"/>
  <c r="J136"/>
  <c r="BK175"/>
  <c r="J156"/>
  <c r="J125"/>
  <c r="J150"/>
  <c r="BK161"/>
  <c i="7" r="J155"/>
  <c r="BK155"/>
  <c r="J131"/>
  <c r="BK154"/>
  <c r="BK161"/>
  <c r="J144"/>
  <c r="J153"/>
  <c r="BK129"/>
  <c r="J128"/>
  <c r="J159"/>
  <c i="8" r="BK132"/>
  <c i="9" r="BK127"/>
  <c r="J139"/>
  <c r="J144"/>
  <c r="BK141"/>
  <c i="1" r="AS94"/>
  <c i="2" r="BK135"/>
  <c r="BK132"/>
  <c r="BK130"/>
  <c r="BK126"/>
  <c r="BK122"/>
  <c i="3" r="BK175"/>
  <c r="BK153"/>
  <c r="BK139"/>
  <c r="BK169"/>
  <c r="J132"/>
  <c r="J181"/>
  <c r="J138"/>
  <c r="BK173"/>
  <c r="BK150"/>
  <c r="J127"/>
  <c r="BK154"/>
  <c r="BK128"/>
  <c r="BK158"/>
  <c r="BK131"/>
  <c i="4" r="J142"/>
  <c r="J156"/>
  <c r="BK130"/>
  <c r="J129"/>
  <c r="J160"/>
  <c r="J128"/>
  <c r="BK137"/>
  <c r="J125"/>
  <c r="BK129"/>
  <c i="5" r="J162"/>
  <c r="J165"/>
  <c r="J129"/>
  <c r="BK137"/>
  <c r="J172"/>
  <c r="BK125"/>
  <c r="BK156"/>
  <c r="BK174"/>
  <c r="J141"/>
  <c r="J126"/>
  <c r="BK169"/>
  <c r="BK154"/>
  <c r="BK135"/>
  <c i="6" r="BK167"/>
  <c r="BK146"/>
  <c r="J128"/>
  <c r="J159"/>
  <c r="BK168"/>
  <c r="BK149"/>
  <c r="BK124"/>
  <c r="J135"/>
  <c r="J178"/>
  <c r="BK158"/>
  <c r="BK147"/>
  <c r="BK157"/>
  <c r="J130"/>
  <c r="BK150"/>
  <c i="7" r="BK160"/>
  <c r="BK166"/>
  <c r="BK153"/>
  <c r="J130"/>
  <c r="J149"/>
  <c r="J150"/>
  <c r="J125"/>
  <c r="BK159"/>
  <c r="J166"/>
  <c r="J133"/>
  <c i="8" r="J126"/>
  <c i="9" r="BK129"/>
  <c r="J141"/>
  <c r="J130"/>
  <c i="2" r="F37"/>
  <c r="J126"/>
  <c r="J123"/>
  <c i="3" r="BK174"/>
  <c r="J151"/>
  <c r="J134"/>
  <c r="BK166"/>
  <c r="BK163"/>
  <c r="BK167"/>
  <c r="J150"/>
  <c r="J178"/>
  <c r="J153"/>
  <c r="J176"/>
  <c r="BK138"/>
  <c r="BK161"/>
  <c r="J133"/>
  <c i="4" r="BK149"/>
  <c r="BK160"/>
  <c r="BK133"/>
  <c r="J132"/>
  <c r="J146"/>
  <c r="J152"/>
  <c r="J133"/>
  <c i="5" r="J147"/>
  <c r="J163"/>
  <c r="BK133"/>
  <c r="BK158"/>
  <c r="BK126"/>
  <c r="J152"/>
  <c r="J170"/>
  <c r="J138"/>
  <c r="BK167"/>
  <c i="6" r="BK126"/>
  <c r="BK164"/>
  <c r="BK154"/>
  <c r="J167"/>
  <c r="J146"/>
  <c r="J148"/>
  <c i="7" r="BK149"/>
  <c r="J156"/>
  <c r="J134"/>
  <c r="BK143"/>
  <c r="J148"/>
  <c r="BK156"/>
  <c r="J140"/>
  <c r="J164"/>
  <c i="8" r="BK127"/>
  <c r="BK131"/>
  <c i="9" r="BK126"/>
  <c r="BK130"/>
  <c r="BK133"/>
  <c i="2" r="BK139"/>
  <c r="BK137"/>
  <c r="BK134"/>
  <c r="BK131"/>
  <c r="J129"/>
  <c r="BK125"/>
  <c i="3" r="J177"/>
  <c r="J154"/>
  <c r="BK142"/>
  <c r="J170"/>
  <c r="J164"/>
  <c r="J135"/>
  <c r="J143"/>
  <c r="BK177"/>
  <c r="BK152"/>
  <c r="BK141"/>
  <c r="BK181"/>
  <c r="BK140"/>
  <c i="4" r="BK147"/>
  <c r="BK144"/>
  <c r="J145"/>
  <c r="J127"/>
  <c r="BK156"/>
  <c r="BK128"/>
  <c r="BK132"/>
  <c i="5" r="J164"/>
  <c r="BK130"/>
  <c r="BK139"/>
  <c r="J168"/>
  <c r="BK134"/>
  <c r="BK148"/>
  <c r="BK163"/>
  <c r="BK175"/>
  <c r="J136"/>
  <c r="BK161"/>
  <c r="BK166"/>
  <c r="J151"/>
  <c i="6" r="BK178"/>
  <c r="BK165"/>
  <c r="BK144"/>
  <c r="BK127"/>
  <c r="J168"/>
  <c r="J127"/>
  <c r="J160"/>
  <c r="BK129"/>
  <c r="J154"/>
  <c r="J131"/>
  <c r="J129"/>
  <c r="J161"/>
  <c r="BK138"/>
  <c r="BK155"/>
  <c r="BK162"/>
  <c r="BK140"/>
  <c i="7" r="BK144"/>
  <c r="J161"/>
  <c r="BK145"/>
  <c r="J163"/>
  <c r="BK134"/>
  <c r="J154"/>
  <c r="BK126"/>
  <c r="J136"/>
  <c r="J132"/>
  <c r="BK142"/>
  <c i="8" r="J129"/>
  <c i="9" r="J133"/>
  <c r="BK144"/>
  <c r="J136"/>
  <c r="J127"/>
  <c i="2" l="1" r="T120"/>
  <c r="T119"/>
  <c r="T118"/>
  <c i="3" r="P124"/>
  <c r="P162"/>
  <c i="4" r="BK136"/>
  <c r="J136"/>
  <c r="J99"/>
  <c r="BK151"/>
  <c r="J151"/>
  <c r="J101"/>
  <c r="T158"/>
  <c i="5" r="BK123"/>
  <c r="J123"/>
  <c r="J98"/>
  <c r="BK173"/>
  <c r="J173"/>
  <c r="J101"/>
  <c i="6" r="R123"/>
  <c i="7" r="R139"/>
  <c i="2" r="R120"/>
  <c r="R119"/>
  <c r="R118"/>
  <c i="3" r="T147"/>
  <c r="R179"/>
  <c i="4" r="P124"/>
  <c r="BK143"/>
  <c r="J143"/>
  <c r="J100"/>
  <c r="T151"/>
  <c i="5" r="R123"/>
  <c r="R173"/>
  <c i="6" r="BK123"/>
  <c r="J123"/>
  <c r="J98"/>
  <c i="7" r="P139"/>
  <c i="3" r="BK124"/>
  <c r="J124"/>
  <c r="J98"/>
  <c r="T162"/>
  <c i="4" r="R136"/>
  <c r="P151"/>
  <c i="5" r="BK142"/>
  <c r="J142"/>
  <c r="J100"/>
  <c i="6" r="BK141"/>
  <c r="J141"/>
  <c r="J100"/>
  <c i="7" r="R123"/>
  <c i="8" r="BK124"/>
  <c r="J124"/>
  <c r="J98"/>
  <c r="T124"/>
  <c r="BK130"/>
  <c r="J130"/>
  <c r="J100"/>
  <c r="P130"/>
  <c r="R130"/>
  <c r="T130"/>
  <c i="2" r="BK120"/>
  <c r="J120"/>
  <c r="J98"/>
  <c i="3" r="BK147"/>
  <c r="J147"/>
  <c r="J100"/>
  <c r="P179"/>
  <c i="4" r="R124"/>
  <c r="T143"/>
  <c r="R158"/>
  <c i="5" r="P123"/>
  <c r="P173"/>
  <c i="6" r="P141"/>
  <c i="7" r="T139"/>
  <c i="3" r="T124"/>
  <c r="BK162"/>
  <c r="J162"/>
  <c r="J101"/>
  <c i="4" r="T136"/>
  <c i="5" r="T123"/>
  <c r="T173"/>
  <c i="6" r="R141"/>
  <c i="7" r="BK139"/>
  <c r="J139"/>
  <c r="J100"/>
  <c i="9" r="BK125"/>
  <c i="3" r="R124"/>
  <c r="R147"/>
  <c r="T179"/>
  <c i="4" r="T124"/>
  <c r="T123"/>
  <c r="T122"/>
  <c r="R143"/>
  <c r="P158"/>
  <c i="5" r="P142"/>
  <c i="6" r="T123"/>
  <c i="7" r="P123"/>
  <c r="P122"/>
  <c r="P121"/>
  <c i="1" r="AU100"/>
  <c i="8" r="R124"/>
  <c r="R123"/>
  <c r="R122"/>
  <c i="9" r="BK135"/>
  <c r="J135"/>
  <c r="J100"/>
  <c i="2" r="P120"/>
  <c r="P119"/>
  <c r="P118"/>
  <c i="1" r="AU95"/>
  <c i="3" r="P147"/>
  <c r="BK179"/>
  <c r="J179"/>
  <c r="J102"/>
  <c i="4" r="BK124"/>
  <c r="J124"/>
  <c r="J98"/>
  <c r="P143"/>
  <c r="BK158"/>
  <c r="J158"/>
  <c r="J102"/>
  <c i="5" r="T142"/>
  <c i="6" r="T141"/>
  <c r="T122"/>
  <c r="T121"/>
  <c i="7" r="T123"/>
  <c r="T122"/>
  <c r="T121"/>
  <c i="8" r="P124"/>
  <c r="P123"/>
  <c r="P122"/>
  <c i="1" r="AU101"/>
  <c i="9" r="T125"/>
  <c r="T131"/>
  <c r="BK142"/>
  <c r="J142"/>
  <c r="J103"/>
  <c i="3" r="R162"/>
  <c i="4" r="P136"/>
  <c r="R151"/>
  <c i="5" r="R142"/>
  <c i="6" r="P123"/>
  <c i="7" r="BK123"/>
  <c r="J123"/>
  <c r="J98"/>
  <c i="9" r="P125"/>
  <c r="R125"/>
  <c r="BK131"/>
  <c r="J131"/>
  <c r="J99"/>
  <c r="P131"/>
  <c r="R131"/>
  <c r="P135"/>
  <c r="R135"/>
  <c r="T135"/>
  <c r="P142"/>
  <c r="R142"/>
  <c r="T142"/>
  <c i="5" r="BK140"/>
  <c r="J140"/>
  <c r="J99"/>
  <c i="3" r="BK145"/>
  <c r="J145"/>
  <c r="J99"/>
  <c i="7" r="BK165"/>
  <c r="J165"/>
  <c r="J101"/>
  <c i="8" r="BK135"/>
  <c r="J135"/>
  <c r="J101"/>
  <c r="BK137"/>
  <c r="J137"/>
  <c r="J102"/>
  <c i="6" r="BK177"/>
  <c r="J177"/>
  <c r="J101"/>
  <c i="7" r="BK137"/>
  <c r="J137"/>
  <c r="J99"/>
  <c i="8" r="BK128"/>
  <c r="J128"/>
  <c r="J99"/>
  <c i="6" r="BK139"/>
  <c r="J139"/>
  <c r="J99"/>
  <c i="9" r="BK138"/>
  <c r="J138"/>
  <c r="J101"/>
  <c r="BK140"/>
  <c r="J140"/>
  <c r="J102"/>
  <c r="J92"/>
  <c i="8" r="BK123"/>
  <c r="J123"/>
  <c r="J97"/>
  <c i="9" r="F91"/>
  <c r="J119"/>
  <c r="BE139"/>
  <c r="F92"/>
  <c r="BE126"/>
  <c r="BE127"/>
  <c r="BE129"/>
  <c r="BE141"/>
  <c r="E113"/>
  <c r="BE128"/>
  <c r="BE130"/>
  <c r="BE132"/>
  <c r="BE133"/>
  <c r="BE134"/>
  <c r="BE136"/>
  <c r="BE137"/>
  <c r="J89"/>
  <c r="BE143"/>
  <c r="BE144"/>
  <c i="7" r="BK122"/>
  <c r="J122"/>
  <c r="J97"/>
  <c i="8" r="E85"/>
  <c r="J119"/>
  <c r="BE126"/>
  <c r="BE129"/>
  <c r="BE136"/>
  <c r="BE138"/>
  <c r="J91"/>
  <c r="F91"/>
  <c r="F119"/>
  <c r="BE131"/>
  <c r="J89"/>
  <c r="BE125"/>
  <c r="BE133"/>
  <c r="BE127"/>
  <c r="BE132"/>
  <c i="7" r="E111"/>
  <c r="J117"/>
  <c r="BE126"/>
  <c r="BE128"/>
  <c r="BE144"/>
  <c r="BE149"/>
  <c r="BE150"/>
  <c r="BE154"/>
  <c i="6" r="BK122"/>
  <c r="BK121"/>
  <c r="J121"/>
  <c i="7" r="BE127"/>
  <c r="BE138"/>
  <c r="BE146"/>
  <c r="BE155"/>
  <c r="BE135"/>
  <c r="BE136"/>
  <c r="BE143"/>
  <c r="BE151"/>
  <c r="BE160"/>
  <c r="BE161"/>
  <c r="J118"/>
  <c r="BE134"/>
  <c r="BE159"/>
  <c r="BE166"/>
  <c r="J115"/>
  <c r="BE133"/>
  <c r="BE156"/>
  <c r="F91"/>
  <c r="F118"/>
  <c r="BE124"/>
  <c r="BE129"/>
  <c r="BE130"/>
  <c r="BE131"/>
  <c r="BE132"/>
  <c r="BE140"/>
  <c r="BE141"/>
  <c r="BE158"/>
  <c r="BE142"/>
  <c r="BE148"/>
  <c r="BE163"/>
  <c r="BE164"/>
  <c r="BE125"/>
  <c r="BE145"/>
  <c r="BE147"/>
  <c r="BE152"/>
  <c r="BE153"/>
  <c r="BE157"/>
  <c r="BE162"/>
  <c i="6" r="F118"/>
  <c r="BE137"/>
  <c r="BE146"/>
  <c r="BE153"/>
  <c r="BE155"/>
  <c r="BE159"/>
  <c r="BE160"/>
  <c r="BE175"/>
  <c r="BE178"/>
  <c r="J117"/>
  <c r="BE143"/>
  <c r="BE145"/>
  <c r="BE147"/>
  <c r="BE161"/>
  <c r="BE162"/>
  <c r="BE163"/>
  <c i="5" r="BK122"/>
  <c r="BK121"/>
  <c r="J121"/>
  <c i="6" r="J115"/>
  <c r="J118"/>
  <c r="BE135"/>
  <c r="E111"/>
  <c r="F117"/>
  <c r="BE124"/>
  <c r="BE125"/>
  <c r="BE126"/>
  <c r="BE127"/>
  <c r="BE131"/>
  <c r="BE148"/>
  <c r="BE149"/>
  <c r="BE150"/>
  <c r="BE156"/>
  <c r="BE164"/>
  <c r="BE167"/>
  <c r="BE168"/>
  <c r="BE176"/>
  <c r="BE136"/>
  <c r="BE142"/>
  <c r="BE144"/>
  <c r="BE158"/>
  <c r="BE169"/>
  <c r="BE172"/>
  <c r="BE173"/>
  <c r="BE174"/>
  <c r="BE128"/>
  <c r="BE129"/>
  <c r="BE134"/>
  <c r="BE138"/>
  <c r="BE140"/>
  <c r="BE154"/>
  <c r="BE165"/>
  <c r="BE166"/>
  <c r="BE130"/>
  <c r="BE132"/>
  <c r="BE133"/>
  <c r="BE151"/>
  <c r="BE152"/>
  <c r="BE157"/>
  <c r="BE170"/>
  <c r="BE171"/>
  <c i="4" r="BK123"/>
  <c r="J123"/>
  <c r="J97"/>
  <c i="5" r="E111"/>
  <c r="J117"/>
  <c r="BE131"/>
  <c r="BE160"/>
  <c r="F117"/>
  <c r="BE128"/>
  <c r="BE148"/>
  <c r="BE163"/>
  <c r="BE164"/>
  <c r="BE168"/>
  <c r="BE176"/>
  <c r="BE124"/>
  <c r="BE125"/>
  <c r="BE139"/>
  <c r="BE154"/>
  <c r="BE129"/>
  <c r="BE132"/>
  <c r="BE134"/>
  <c r="BE135"/>
  <c r="BE151"/>
  <c r="BE167"/>
  <c r="J89"/>
  <c r="J92"/>
  <c r="BE130"/>
  <c r="BE133"/>
  <c r="BE136"/>
  <c r="BE144"/>
  <c r="BE145"/>
  <c r="BE147"/>
  <c r="BE149"/>
  <c r="BE150"/>
  <c r="BE156"/>
  <c r="BE170"/>
  <c r="F118"/>
  <c r="BE138"/>
  <c r="BE155"/>
  <c r="BE157"/>
  <c r="BE161"/>
  <c r="BE162"/>
  <c r="BE165"/>
  <c r="BE166"/>
  <c r="BE175"/>
  <c r="BE126"/>
  <c r="BE143"/>
  <c r="BE146"/>
  <c r="BE152"/>
  <c r="BE159"/>
  <c r="BE169"/>
  <c r="BE171"/>
  <c r="BE174"/>
  <c r="BE127"/>
  <c r="BE137"/>
  <c r="BE141"/>
  <c r="BE153"/>
  <c r="BE158"/>
  <c r="BE172"/>
  <c i="3" r="BK123"/>
  <c r="BK122"/>
  <c r="J122"/>
  <c i="4" r="E112"/>
  <c r="BE142"/>
  <c r="BE144"/>
  <c r="BE146"/>
  <c r="J92"/>
  <c r="BE145"/>
  <c r="BE147"/>
  <c r="BE150"/>
  <c r="F92"/>
  <c r="J118"/>
  <c r="BE129"/>
  <c r="BE130"/>
  <c r="BE141"/>
  <c r="BE148"/>
  <c r="BE152"/>
  <c r="J116"/>
  <c r="BE128"/>
  <c r="BE134"/>
  <c r="BE135"/>
  <c r="BE137"/>
  <c r="BE159"/>
  <c r="BE127"/>
  <c r="BE133"/>
  <c r="BE140"/>
  <c r="BE153"/>
  <c r="BE154"/>
  <c r="BE155"/>
  <c r="BE156"/>
  <c r="BE157"/>
  <c r="BE126"/>
  <c r="BE131"/>
  <c r="BE139"/>
  <c r="F118"/>
  <c r="BE125"/>
  <c r="BE149"/>
  <c r="BE160"/>
  <c r="BE132"/>
  <c r="BE138"/>
  <c i="3" r="J91"/>
  <c r="BE136"/>
  <c r="BE174"/>
  <c r="BE178"/>
  <c r="BE146"/>
  <c r="BE156"/>
  <c r="BE164"/>
  <c r="BE165"/>
  <c r="BE168"/>
  <c i="2" r="BK119"/>
  <c r="J119"/>
  <c r="J97"/>
  <c i="3" r="F92"/>
  <c r="J119"/>
  <c r="BE137"/>
  <c r="BE151"/>
  <c r="BE161"/>
  <c r="BE166"/>
  <c r="BE175"/>
  <c r="J89"/>
  <c r="F118"/>
  <c r="BE128"/>
  <c r="BE130"/>
  <c r="BE153"/>
  <c r="BE154"/>
  <c r="BE171"/>
  <c r="E112"/>
  <c r="BE126"/>
  <c r="BE127"/>
  <c r="BE132"/>
  <c r="BE141"/>
  <c r="BE150"/>
  <c r="BE152"/>
  <c r="BE158"/>
  <c r="BE169"/>
  <c r="BE170"/>
  <c r="BE181"/>
  <c r="BE129"/>
  <c r="BE133"/>
  <c r="BE134"/>
  <c r="BE143"/>
  <c r="BE144"/>
  <c r="BE160"/>
  <c r="BE177"/>
  <c r="BE180"/>
  <c r="BE138"/>
  <c r="BE139"/>
  <c r="BE140"/>
  <c r="BE142"/>
  <c r="BE157"/>
  <c r="BE176"/>
  <c r="BE125"/>
  <c r="BE131"/>
  <c r="BE135"/>
  <c r="BE148"/>
  <c r="BE149"/>
  <c r="BE155"/>
  <c r="BE163"/>
  <c r="BE167"/>
  <c r="BE172"/>
  <c r="BE173"/>
  <c i="1" r="BB95"/>
  <c i="2" r="E85"/>
  <c r="J89"/>
  <c r="F91"/>
  <c r="J91"/>
  <c r="F92"/>
  <c r="J92"/>
  <c r="BE121"/>
  <c r="BE122"/>
  <c r="BE123"/>
  <c r="BE124"/>
  <c r="BE125"/>
  <c r="BE126"/>
  <c r="BE127"/>
  <c r="BE128"/>
  <c r="BE129"/>
  <c r="BE130"/>
  <c r="BE131"/>
  <c r="BE132"/>
  <c r="BE133"/>
  <c r="BE134"/>
  <c r="BE135"/>
  <c r="BE136"/>
  <c r="BE137"/>
  <c r="BE138"/>
  <c r="BE139"/>
  <c r="BE140"/>
  <c i="1" r="BC95"/>
  <c r="BA95"/>
  <c r="AW95"/>
  <c r="BD95"/>
  <c i="3" r="J30"/>
  <c i="4" r="F35"/>
  <c i="1" r="BB97"/>
  <c i="5" r="F34"/>
  <c i="1" r="BA98"/>
  <c i="6" r="F34"/>
  <c i="1" r="BA99"/>
  <c i="8" r="J34"/>
  <c i="1" r="AW101"/>
  <c i="8" r="F35"/>
  <c i="1" r="BB101"/>
  <c i="3" r="F35"/>
  <c i="1" r="BB96"/>
  <c i="6" r="F35"/>
  <c i="1" r="BB99"/>
  <c i="6" r="J30"/>
  <c i="7" r="J34"/>
  <c i="1" r="AW100"/>
  <c i="9" r="F35"/>
  <c i="1" r="BB102"/>
  <c i="3" r="J34"/>
  <c i="1" r="AW96"/>
  <c i="5" r="F36"/>
  <c i="1" r="BC98"/>
  <c i="7" r="F37"/>
  <c i="1" r="BD100"/>
  <c i="9" r="F36"/>
  <c i="1" r="BC102"/>
  <c i="3" r="F34"/>
  <c i="1" r="BA96"/>
  <c i="5" r="J34"/>
  <c i="1" r="AW98"/>
  <c i="6" r="F37"/>
  <c i="1" r="BD99"/>
  <c i="9" r="F34"/>
  <c i="1" r="BA102"/>
  <c i="4" r="F36"/>
  <c i="1" r="BC97"/>
  <c i="4" r="F34"/>
  <c i="1" r="BA97"/>
  <c i="5" r="J30"/>
  <c i="6" r="J34"/>
  <c i="1" r="AW99"/>
  <c i="7" r="F36"/>
  <c i="1" r="BC100"/>
  <c i="9" r="J34"/>
  <c i="1" r="AW102"/>
  <c i="4" r="J34"/>
  <c i="1" r="AW97"/>
  <c i="4" r="F37"/>
  <c i="1" r="BD97"/>
  <c i="6" r="F36"/>
  <c i="1" r="BC99"/>
  <c i="8" r="F34"/>
  <c i="1" r="BA101"/>
  <c i="8" r="F36"/>
  <c i="1" r="BC101"/>
  <c i="3" r="F36"/>
  <c i="1" r="BC96"/>
  <c i="5" r="F35"/>
  <c i="1" r="BB98"/>
  <c i="7" r="F34"/>
  <c i="1" r="BA100"/>
  <c i="8" r="F37"/>
  <c i="1" r="BD101"/>
  <c i="3" r="F37"/>
  <c i="1" r="BD96"/>
  <c i="5" r="F37"/>
  <c i="1" r="BD98"/>
  <c i="7" r="F35"/>
  <c i="1" r="BB100"/>
  <c i="9" r="F37"/>
  <c i="1" r="BD102"/>
  <c i="3" l="1" r="T123"/>
  <c r="T122"/>
  <c i="9" r="BK124"/>
  <c r="BK123"/>
  <c r="J123"/>
  <c r="J96"/>
  <c i="5" r="P122"/>
  <c r="P121"/>
  <c i="1" r="AU98"/>
  <c i="8" r="T123"/>
  <c r="T122"/>
  <c i="9" r="R124"/>
  <c r="R123"/>
  <c r="T124"/>
  <c r="T123"/>
  <c i="6" r="P122"/>
  <c r="P121"/>
  <c i="1" r="AU99"/>
  <c i="5" r="R122"/>
  <c r="R121"/>
  <c i="6" r="R122"/>
  <c r="R121"/>
  <c i="5" r="T122"/>
  <c r="T121"/>
  <c i="9" r="P124"/>
  <c r="P123"/>
  <c i="1" r="AU102"/>
  <c i="3" r="R123"/>
  <c r="R122"/>
  <c i="7" r="R122"/>
  <c r="R121"/>
  <c i="3" r="P123"/>
  <c r="P122"/>
  <c i="1" r="AU96"/>
  <c i="4" r="R123"/>
  <c r="R122"/>
  <c r="P123"/>
  <c r="P122"/>
  <c i="1" r="AU97"/>
  <c i="9" r="J125"/>
  <c r="J98"/>
  <c i="8" r="BK122"/>
  <c r="J122"/>
  <c i="7" r="BK121"/>
  <c r="J121"/>
  <c r="J96"/>
  <c i="1" r="AG99"/>
  <c i="6" r="J122"/>
  <c r="J97"/>
  <c r="J96"/>
  <c i="1" r="AG98"/>
  <c i="5" r="J122"/>
  <c r="J97"/>
  <c r="J96"/>
  <c i="4" r="BK122"/>
  <c r="J122"/>
  <c i="1" r="AG96"/>
  <c i="3" r="J96"/>
  <c r="J123"/>
  <c r="J97"/>
  <c i="2" r="BK118"/>
  <c r="J118"/>
  <c r="J96"/>
  <c r="J33"/>
  <c i="1" r="AV95"/>
  <c r="AT95"/>
  <c i="6" r="F33"/>
  <c i="1" r="AZ99"/>
  <c i="3" r="F33"/>
  <c i="1" r="AZ96"/>
  <c i="8" r="F33"/>
  <c i="1" r="AZ101"/>
  <c r="BA94"/>
  <c r="W33"/>
  <c i="3" r="J33"/>
  <c i="1" r="AV96"/>
  <c r="AT96"/>
  <c r="AN96"/>
  <c i="8" r="J33"/>
  <c i="1" r="AV101"/>
  <c r="AT101"/>
  <c r="BD94"/>
  <c r="W36"/>
  <c i="4" r="F33"/>
  <c i="1" r="AZ97"/>
  <c i="7" r="F33"/>
  <c i="1" r="AZ100"/>
  <c r="BC94"/>
  <c r="W35"/>
  <c i="4" r="J33"/>
  <c i="1" r="AV97"/>
  <c r="AT97"/>
  <c i="7" r="J33"/>
  <c i="1" r="AV100"/>
  <c r="AT100"/>
  <c r="BB94"/>
  <c r="W34"/>
  <c i="2" r="F33"/>
  <c i="1" r="AZ95"/>
  <c i="6" r="J33"/>
  <c i="1" r="AV99"/>
  <c r="AT99"/>
  <c r="AN99"/>
  <c i="4" r="J30"/>
  <c i="1" r="AG97"/>
  <c i="5" r="F33"/>
  <c i="1" r="AZ98"/>
  <c i="8" r="J30"/>
  <c i="1" r="AG101"/>
  <c i="9" r="J33"/>
  <c i="1" r="AV102"/>
  <c r="AT102"/>
  <c i="5" r="J33"/>
  <c i="1" r="AV98"/>
  <c r="AT98"/>
  <c r="AN98"/>
  <c i="9" r="F33"/>
  <c i="1" r="AZ102"/>
  <c i="9" l="1" r="J124"/>
  <c r="J97"/>
  <c i="1" r="AN101"/>
  <c i="8" r="J96"/>
  <c r="J39"/>
  <c i="6" r="J39"/>
  <c i="1" r="AN97"/>
  <c i="5" r="J39"/>
  <c i="4" r="J96"/>
  <c r="J39"/>
  <c i="3" r="J39"/>
  <c i="1" r="AU94"/>
  <c r="AY94"/>
  <c i="9" r="J30"/>
  <c i="1" r="AG102"/>
  <c i="7" r="J30"/>
  <c i="1" r="AG100"/>
  <c r="AN100"/>
  <c r="AX94"/>
  <c r="AW94"/>
  <c r="AK33"/>
  <c r="AZ94"/>
  <c i="2" r="J30"/>
  <c i="1" r="AG95"/>
  <c i="9" l="1" r="J39"/>
  <c i="7" r="J39"/>
  <c i="2" r="J39"/>
  <c i="1" r="AN95"/>
  <c r="AN102"/>
  <c r="AG94"/>
  <c r="AG108"/>
  <c r="CD108"/>
  <c r="AV94"/>
  <c l="1" r="AV108"/>
  <c r="BY108"/>
  <c r="AG107"/>
  <c r="AV107"/>
  <c r="BY107"/>
  <c r="AK26"/>
  <c r="AG105"/>
  <c r="CD105"/>
  <c r="AT94"/>
  <c r="AG106"/>
  <c r="CD106"/>
  <c l="1" r="CD107"/>
  <c r="AN94"/>
  <c r="W32"/>
  <c r="AV106"/>
  <c r="BY106"/>
  <c r="AN108"/>
  <c r="AG104"/>
  <c r="AK27"/>
  <c r="AK29"/>
  <c r="AN107"/>
  <c r="AV105"/>
  <c r="BY105"/>
  <c l="1" r="AK32"/>
  <c r="AN105"/>
  <c r="AG110"/>
  <c r="AN106"/>
  <c l="1" r="AK38"/>
  <c r="AN104"/>
  <c l="1" r="AN110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<sst xmlns="http://schemas.openxmlformats.org/spreadsheetml/2006/main">
  <si>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</si>
  <si>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</si>
  <si>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</si>
  <si>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</si>
  <si>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</si>
  <si>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{519db5f8-5d6c-4a7f-9ec7-61377c304705}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</si>
  <si>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</si>
  <si>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</si>
  <si>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</si>
  <si>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</si>
  <si>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</si>
  <si>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</si>
  <si>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</si>
  <si>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</si>
  <si>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0232024-25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</si>
  <si>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</si>
  <si>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</si>
  <si>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Sadová ulice Lovosice - parcely</t>
  </si>
  <si>
    <t>KSO:</t>
  </si>
  <si>
    <t>CC-CZ:</t>
  </si>
  <si>
    <t>Místo:</t>
  </si>
  <si>
    <t>Lovosice</t>
  </si>
  <si>
    <t>Datum:</t>
  </si>
  <si>
    <t>17. 9. 2024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</si>
  <si>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</si>
  <si>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</si>
  <si>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</si>
  <si>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</si>
  <si>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</si>
  <si>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</si>
  <si>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</si>
  <si>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</si>
  <si>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</si>
  <si>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</si>
  <si>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</si>
  <si>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</si>
  <si>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</si>
  <si>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</si>
  <si>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</si>
  <si>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</si>
  <si>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</si>
  <si>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</si>
  <si>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</si>
  <si>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</si>
  <si>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</si>
  <si>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</si>
  <si>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</si>
  <si>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</si>
  <si>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</si>
  <si>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</si>
  <si>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</si>
  <si>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</si>
  <si>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</si>
  <si>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</si>
  <si>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</si>
  <si>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</si>
  <si>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</si>
  <si>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</si>
  <si>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</si>
  <si>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</si>
  <si>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</si>
  <si>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</si>
  <si>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</si>
  <si>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</si>
  <si>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</si>
  <si>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</si>
  <si>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</si>
  <si>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</si>
  <si>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</si>
  <si>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</si>
  <si>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</si>
  <si>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</si>
  <si>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</si>
  <si>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</si>
  <si>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</si>
  <si>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</si>
  <si>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</si>
  <si>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</si>
  <si>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</si>
  <si>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</si>
  <si>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</si>
  <si>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SO1</t>
  </si>
  <si>
    <t>vyčištění terénu</t>
  </si>
  <si>
    <t>STA</t>
  </si>
  <si>
    <t>1</t>
  </si>
  <si>
    <t>{7055e43d-b9d1-4e35-ac2a-110218bdfa5e}</t>
  </si>
  <si>
    <t>2</t>
  </si>
  <si>
    <t>SO2.1</t>
  </si>
  <si>
    <t>zpevněné plochy</t>
  </si>
  <si>
    <t>{ce024e87-de19-4b79-b5de-3a2770284725}</t>
  </si>
  <si>
    <t>SO2.2</t>
  </si>
  <si>
    <t>liniové odvodnění</t>
  </si>
  <si>
    <t>{ef8f5ff3-2c34-44a1-b531-4b850fbcdbda}</t>
  </si>
  <si>
    <t>SO3</t>
  </si>
  <si>
    <t>kanalizace + přípojky nové RD</t>
  </si>
  <si>
    <t>{e25e22db-437e-49d9-afb8-931151586435}</t>
  </si>
  <si>
    <t>SO4</t>
  </si>
  <si>
    <t>vodovod + přípojky nové RD</t>
  </si>
  <si>
    <t>{e02a6ebd-a6cb-47db-8620-4b2ff8f97215}</t>
  </si>
  <si>
    <t>SO5.1</t>
  </si>
  <si>
    <t>přípojky stávající RD</t>
  </si>
  <si>
    <t>{370c32fb-12f4-4e44-bbc4-17b2ca8b7485}</t>
  </si>
  <si>
    <t>SO5.2</t>
  </si>
  <si>
    <t>přeložení stávajícího chodníku</t>
  </si>
  <si>
    <t>{85b9af53-30cd-4ba2-9c19-e590e77dab67}</t>
  </si>
  <si>
    <t>SO6</t>
  </si>
  <si>
    <t>VRN</t>
  </si>
  <si>
    <t>{11612a88-6250-4f83-b716-47f8039b30f1}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</si>
  <si>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</si>
  <si>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</si>
  <si>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</si>
  <si>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</si>
  <si>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</si>
  <si>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</si>
  <si>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</si>
  <si>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</si>
  <si>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</si>
  <si>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KRYCÍ LIST SOUPISU PRACÍ</t>
  </si>
  <si>
    <t>Objekt:</t>
  </si>
  <si>
    <t>SO1 - vyčištění terénu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</si>
  <si>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</si>
  <si>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</si>
  <si>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</si>
  <si>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</si>
  <si>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</si>
  <si>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</si>
  <si>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</si>
  <si>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</si>
  <si>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</si>
  <si>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</si>
  <si>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</si>
  <si>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</si>
  <si>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</si>
  <si>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</si>
  <si>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</si>
  <si>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</si>
  <si>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</si>
  <si>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</si>
  <si>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</si>
  <si>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</si>
  <si>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</si>
  <si>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</si>
  <si>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</si>
  <si>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</si>
  <si>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</si>
  <si>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111251103</t>
  </si>
  <si>
    <t>Odstranění křovin a stromů průměru kmene do 100 mm i s kořeny sklonu terénu do 1:5 z celkové plochy přes 500 m2 strojně</t>
  </si>
  <si>
    <t>m2</t>
  </si>
  <si>
    <t>4</t>
  </si>
  <si>
    <t>1682508116</t>
  </si>
  <si>
    <t>112101101</t>
  </si>
  <si>
    <t>Odstranění stromů listnatých průměru kmene přes 100 do 300 mm</t>
  </si>
  <si>
    <t>kus</t>
  </si>
  <si>
    <t>-485987280</t>
  </si>
  <si>
    <t>3</t>
  </si>
  <si>
    <t>112101102</t>
  </si>
  <si>
    <t>Odstranění stromů listnatých průměru kmene přes 300 do 500 mm</t>
  </si>
  <si>
    <t>-1536169549</t>
  </si>
  <si>
    <t>112251101</t>
  </si>
  <si>
    <t>Odstranění pařezů průměru přes 100 do 300 mm</t>
  </si>
  <si>
    <t>-1449236794</t>
  </si>
  <si>
    <t>5</t>
  </si>
  <si>
    <t>112251102</t>
  </si>
  <si>
    <t>Odstranění pařezů průměru přes 300 do 500 mm</t>
  </si>
  <si>
    <t>255310880</t>
  </si>
  <si>
    <t>6</t>
  </si>
  <si>
    <t>162201401</t>
  </si>
  <si>
    <t>Vodorovné přemístění větví stromů listnatých do 1 km D kmene přes 100 do 300 mm</t>
  </si>
  <si>
    <t>-1427157505</t>
  </si>
  <si>
    <t>7</t>
  </si>
  <si>
    <t>162201402</t>
  </si>
  <si>
    <t>Vodorovné přemístění větví stromů listnatých do 1 km D kmene přes 300 do 500 mm</t>
  </si>
  <si>
    <t>-1651022122</t>
  </si>
  <si>
    <t>8</t>
  </si>
  <si>
    <t>162201411</t>
  </si>
  <si>
    <t>Vodorovné přemístění kmenů stromů listnatých do 1 km D kmene přes 100 do 300 mm</t>
  </si>
  <si>
    <t>-170296171</t>
  </si>
  <si>
    <t>9</t>
  </si>
  <si>
    <t>162201412</t>
  </si>
  <si>
    <t>Vodorovné přemístění kmenů stromů listnatých do 1 km D kmene přes 300 do 500 mm</t>
  </si>
  <si>
    <t>1205171942</t>
  </si>
  <si>
    <t>10</t>
  </si>
  <si>
    <t>162201421</t>
  </si>
  <si>
    <t>Vodorovné přemístění pařezů do 1 km D přes 100 do 300 mm</t>
  </si>
  <si>
    <t>-225281934</t>
  </si>
  <si>
    <t>11</t>
  </si>
  <si>
    <t>162201422</t>
  </si>
  <si>
    <t>Vodorovné přemístění pařezů do 1 km D přes 300 do 500 mm</t>
  </si>
  <si>
    <t>-1118506379</t>
  </si>
  <si>
    <t>162301501</t>
  </si>
  <si>
    <t>Vodorovné přemístění křovin do 5 km D kmene do 100 mm</t>
  </si>
  <si>
    <t>2745846</t>
  </si>
  <si>
    <t>13</t>
  </si>
  <si>
    <t>162301931</t>
  </si>
  <si>
    <t>Příplatek k vodorovnému přemístění větví stromů listnatých D kmene přes 100 do 300 mm ZKD 1 km</t>
  </si>
  <si>
    <t>1573935364</t>
  </si>
  <si>
    <t>14</t>
  </si>
  <si>
    <t>162301932</t>
  </si>
  <si>
    <t>Příplatek k vodorovnému přemístění větví stromů listnatých D kmene přes 300 do 500 mm ZKD 1 km</t>
  </si>
  <si>
    <t>-514679536</t>
  </si>
  <si>
    <t>15</t>
  </si>
  <si>
    <t>162301951</t>
  </si>
  <si>
    <t>Příplatek k vodorovnému přemístění kmenů stromů listnatých D kmene přes 100 do 300 mm ZKD 1 km</t>
  </si>
  <si>
    <t>258584901</t>
  </si>
  <si>
    <t>16</t>
  </si>
  <si>
    <t>162301952</t>
  </si>
  <si>
    <t>Příplatek k vodorovnému přemístění kmenů stromů listnatých D kmene přes 300 do 500 mm ZKD 1 km</t>
  </si>
  <si>
    <t>-1199417787</t>
  </si>
  <si>
    <t>17</t>
  </si>
  <si>
    <t>162301971</t>
  </si>
  <si>
    <t>Příplatek k vodorovnému přemístění pařezů D přes 100 do 300 mm ZKD 1 km</t>
  </si>
  <si>
    <t>50283975</t>
  </si>
  <si>
    <t>18</t>
  </si>
  <si>
    <t>162301972</t>
  </si>
  <si>
    <t>Příplatek k vodorovnému přemístění pařezů D přes 300 do 500 mm ZKD 1 km</t>
  </si>
  <si>
    <t>-1957275628</t>
  </si>
  <si>
    <t>19</t>
  </si>
  <si>
    <t>162301981</t>
  </si>
  <si>
    <t>Příplatek k vodorovnému přemístění křovin D kmene do 100 mm ZKD 1 km</t>
  </si>
  <si>
    <t>233815537</t>
  </si>
  <si>
    <t>20</t>
  </si>
  <si>
    <t>181951111</t>
  </si>
  <si>
    <t>Úprava pláně v hornině třídy těžitelnosti I skupiny 1 až 3 bez zhutnění strojně</t>
  </si>
  <si>
    <t>1052835403</t>
  </si>
  <si>
    <t>SO2.1 - zpevněné plochy</t>
  </si>
  <si>
    <t xml:space="preserve">    4 - Vodorovné konstrukce</t>
  </si>
  <si>
    <t xml:space="preserve">    5 - Komunikace pozemní</t>
  </si>
  <si>
    <t xml:space="preserve">    9 - Ostatní konstrukce a práce, bourání</t>
  </si>
  <si>
    <t xml:space="preserve">    998 - Přesun hmot</t>
  </si>
  <si>
    <t>113107226</t>
  </si>
  <si>
    <t>Odstranění podkladu z kameniva drceného se štětem tl přes 250 do 450 mm strojně pl přes 200 m2</t>
  </si>
  <si>
    <t>-1159579677</t>
  </si>
  <si>
    <t>113107242</t>
  </si>
  <si>
    <t>Odstranění podkladu živičného tl přes 50 do 100 mm strojně pl přes 200 m2</t>
  </si>
  <si>
    <t>-1362239609</t>
  </si>
  <si>
    <t>116951101</t>
  </si>
  <si>
    <t>Úprava výkopku vlhčením</t>
  </si>
  <si>
    <t>m3</t>
  </si>
  <si>
    <t>1831031428</t>
  </si>
  <si>
    <t>116951212</t>
  </si>
  <si>
    <t>Zemina promísená s vápnem na deponii v množství přes 1 do 1,5 % vápna z objemové hmotnosti zeminy</t>
  </si>
  <si>
    <t>-1304418449</t>
  </si>
  <si>
    <t>119002411</t>
  </si>
  <si>
    <t>Pojezdový ocelový plech pro zabezpečení výkopu zřízení</t>
  </si>
  <si>
    <t>-1595583225</t>
  </si>
  <si>
    <t>119002412</t>
  </si>
  <si>
    <t>Pojezdový ocelový plech pro zabezpečení výkopu odstranění</t>
  </si>
  <si>
    <t>877247185</t>
  </si>
  <si>
    <t>121151123</t>
  </si>
  <si>
    <t>Sejmutí ornice plochy přes 500 m2 tl vrstvy do 200 mm strojně</t>
  </si>
  <si>
    <t>-1253638198</t>
  </si>
  <si>
    <t>122252204</t>
  </si>
  <si>
    <t>Odkopávky a prokopávky nezapažené pro silnice a dálnice v hornině třídy těžitelnosti I objem do 500 m3 strojně</t>
  </si>
  <si>
    <t>-1125596004</t>
  </si>
  <si>
    <t>162251102</t>
  </si>
  <si>
    <t>Vodorovné přemístění přes 20 do 50 m výkopku/sypaniny z horniny třídy těžitelnosti I skupiny 1 až 3</t>
  </si>
  <si>
    <t>1695608790</t>
  </si>
  <si>
    <t>162751117</t>
  </si>
  <si>
    <t>Vodorovné přemístění přes 9 000 do 10000 m výkopku/sypaniny z horniny třídy těžitelnosti I skupiny 1 až 3</t>
  </si>
  <si>
    <t>-2026113320</t>
  </si>
  <si>
    <t>162751119</t>
  </si>
  <si>
    <t>Příplatek k vodorovnému přemístění výkopku/sypaniny z horniny třídy těžitelnosti I skupiny 1 až 3 ZKD 1000 m přes 10000 m</t>
  </si>
  <si>
    <t>-1923551755</t>
  </si>
  <si>
    <t>167151101</t>
  </si>
  <si>
    <t>Nakládání výkopku z hornin třídy těžitelnosti I skupiny 1 až 3 do 100 m3</t>
  </si>
  <si>
    <t>-572039872</t>
  </si>
  <si>
    <t>167151121</t>
  </si>
  <si>
    <t>Skládání nebo překládání výkopku z horniny třídy těžitelnosti I skupiny 1 až 3</t>
  </si>
  <si>
    <t>1091717779</t>
  </si>
  <si>
    <t>171201231</t>
  </si>
  <si>
    <t>Poplatek za uložení zeminy a kamení na recyklační skládce (skládkovné) kód odpadu 17 05 04</t>
  </si>
  <si>
    <t>t</t>
  </si>
  <si>
    <t>241131589</t>
  </si>
  <si>
    <t>171251201</t>
  </si>
  <si>
    <t>Uložení sypaniny na skládky nebo meziskládky</t>
  </si>
  <si>
    <t>1501688750</t>
  </si>
  <si>
    <t>181152302</t>
  </si>
  <si>
    <t>Úprava pláně pro silnice a dálnice v zářezech se zhutněním</t>
  </si>
  <si>
    <t>838695200</t>
  </si>
  <si>
    <t>181305111</t>
  </si>
  <si>
    <t>Převrstvení ornice na skládce</t>
  </si>
  <si>
    <t>1526657564</t>
  </si>
  <si>
    <t>181311103</t>
  </si>
  <si>
    <t>Rozprostření ornice tl vrstvy do 200 mm v rovině nebo ve svahu do 1:5 ručně</t>
  </si>
  <si>
    <t>71727071</t>
  </si>
  <si>
    <t>181912111</t>
  </si>
  <si>
    <t>Úprava pláně v hornině třídy těžitelnosti I skupiny 3 bez zhutnění ručně</t>
  </si>
  <si>
    <t>-1421695545</t>
  </si>
  <si>
    <t>182313101</t>
  </si>
  <si>
    <t>Vyplnění otvorů tvárnic nebo panelů ornicí</t>
  </si>
  <si>
    <t>1904665184</t>
  </si>
  <si>
    <t>Vodorovné konstrukce</t>
  </si>
  <si>
    <t>451577877</t>
  </si>
  <si>
    <t>Podklad nebo lože pod dlažbu vodorovný nebo do sklonu 1:5 ze štěrkopísku tl přes 30 do 100 mm</t>
  </si>
  <si>
    <t>-828935040</t>
  </si>
  <si>
    <t>Komunikace pozemní</t>
  </si>
  <si>
    <t>22</t>
  </si>
  <si>
    <t>564750101</t>
  </si>
  <si>
    <t>Podklad z kameniva hrubého drceného vel. 0-32 mm plochy do 100 m2 tl 150 mm</t>
  </si>
  <si>
    <t>-179131891</t>
  </si>
  <si>
    <t>23</t>
  </si>
  <si>
    <t>564750111</t>
  </si>
  <si>
    <t>Podklad z kameniva hrubého drceného vel. 0-32 mm plochy přes 100 m2 tl 150 mm</t>
  </si>
  <si>
    <t>-381681844</t>
  </si>
  <si>
    <t>24</t>
  </si>
  <si>
    <t>564751111</t>
  </si>
  <si>
    <t>Podklad z kameniva hrubého drceného vel. 0-63 mm plochy přes 100 m2 tl 150 mm</t>
  </si>
  <si>
    <t>747028895</t>
  </si>
  <si>
    <t>25</t>
  </si>
  <si>
    <t>565145121</t>
  </si>
  <si>
    <t>Asfaltový beton vrstva podkladní ACP 16 (obalované kamenivo OKS) tl 60 mm š přes 3 m</t>
  </si>
  <si>
    <t>-1467205936</t>
  </si>
  <si>
    <t>26</t>
  </si>
  <si>
    <t>573111112</t>
  </si>
  <si>
    <t>Postřik živičný infiltrační s posypem z asfaltu množství 1 kg/m2</t>
  </si>
  <si>
    <t>1177782528</t>
  </si>
  <si>
    <t>27</t>
  </si>
  <si>
    <t>573211108</t>
  </si>
  <si>
    <t>Postřik živičný spojovací z asfaltu v množství 0,40 kg/m2</t>
  </si>
  <si>
    <t>1116696982</t>
  </si>
  <si>
    <t>28</t>
  </si>
  <si>
    <t>577134121</t>
  </si>
  <si>
    <t>Asfaltový beton vrstva obrusná ACO 11+ (ABS) tř. I tl 40 mm š přes 3 m z nemodifikovaného asfaltu</t>
  </si>
  <si>
    <t>523384952</t>
  </si>
  <si>
    <t>29</t>
  </si>
  <si>
    <t>593532111</t>
  </si>
  <si>
    <t>Kladení dlažby z plastových vegetačních dlaždic pozemních komunikací se zámkem tl 60 mm pl do 50 m2</t>
  </si>
  <si>
    <t>811989625</t>
  </si>
  <si>
    <t>30</t>
  </si>
  <si>
    <t>M</t>
  </si>
  <si>
    <t>56245139</t>
  </si>
  <si>
    <t>panel mřížkový vegetační ze směsových plastů 800x600x60mm</t>
  </si>
  <si>
    <t>997907453</t>
  </si>
  <si>
    <t>31</t>
  </si>
  <si>
    <t>596211110</t>
  </si>
  <si>
    <t>Kladení zámkové dlažby komunikací pro pěší ručně tl 60 mm skupiny A pl do 50 m2</t>
  </si>
  <si>
    <t>-75411535</t>
  </si>
  <si>
    <t>32</t>
  </si>
  <si>
    <t>59245015</t>
  </si>
  <si>
    <t>dlažba zámková betonová tvaru I 200x165mm tl 60mm přírodní</t>
  </si>
  <si>
    <t>1639877705</t>
  </si>
  <si>
    <t>P</t>
  </si>
  <si>
    <t>Poznámka k položce:_x000d_
Spotřeba: 36 kus/m2</t>
  </si>
  <si>
    <t>33</t>
  </si>
  <si>
    <t>59245006</t>
  </si>
  <si>
    <t>dlažba pro nevidomé betonová 200x100mm tl 60mm barevná</t>
  </si>
  <si>
    <t>1550162605</t>
  </si>
  <si>
    <t>34</t>
  </si>
  <si>
    <t>596211114</t>
  </si>
  <si>
    <t>Příplatek za kombinaci dvou barev u kladení betonových dlažeb komunikací pro pěší ručně tl 60 mm skupiny A</t>
  </si>
  <si>
    <t>-398338669</t>
  </si>
  <si>
    <t>Ostatní konstrukce a práce, bourání</t>
  </si>
  <si>
    <t>35</t>
  </si>
  <si>
    <t>913111111</t>
  </si>
  <si>
    <t>Montáž a demontáž plastového podstavce dočasné dopravní značky</t>
  </si>
  <si>
    <t>-580453696</t>
  </si>
  <si>
    <t>36</t>
  </si>
  <si>
    <t>913111112</t>
  </si>
  <si>
    <t>Montáž a demontáž sloupku délky do 2 m dočasné dopravní značky</t>
  </si>
  <si>
    <t>-1201127660</t>
  </si>
  <si>
    <t>37</t>
  </si>
  <si>
    <t>913111115</t>
  </si>
  <si>
    <t>Montáž a demontáž dočasné dopravní značky samostatné základní</t>
  </si>
  <si>
    <t>-1852535963</t>
  </si>
  <si>
    <t>38</t>
  </si>
  <si>
    <t>913111211</t>
  </si>
  <si>
    <t>Příplatek k dočasnému podstavci plastovému za první a ZKD den použití</t>
  </si>
  <si>
    <t>438099948</t>
  </si>
  <si>
    <t>39</t>
  </si>
  <si>
    <t>913111212</t>
  </si>
  <si>
    <t>Příplatek k dočasnému sloupku délky do 2 m za první a ZKD den použití</t>
  </si>
  <si>
    <t>-1134206181</t>
  </si>
  <si>
    <t>40</t>
  </si>
  <si>
    <t>913111215</t>
  </si>
  <si>
    <t>Příplatek k dočasné dopravní značce samostatné základní za první a ZKD den použití</t>
  </si>
  <si>
    <t>1279024367</t>
  </si>
  <si>
    <t>41</t>
  </si>
  <si>
    <t>914111111</t>
  </si>
  <si>
    <t>Montáž svislé dopravní značky do velikosti 1 m2 objímkami na sloupek nebo konzolu</t>
  </si>
  <si>
    <t>-1243572244</t>
  </si>
  <si>
    <t>42</t>
  </si>
  <si>
    <t>40445620</t>
  </si>
  <si>
    <t>zákazové, příkazové dopravní značky B1-B34, C1-15 700mm</t>
  </si>
  <si>
    <t>688591535</t>
  </si>
  <si>
    <t>43</t>
  </si>
  <si>
    <t>915211115</t>
  </si>
  <si>
    <t>Vodorovné dopravní značení dělící čáry souvislé š 125 mm žlutý plast</t>
  </si>
  <si>
    <t>m</t>
  </si>
  <si>
    <t>-1229665965</t>
  </si>
  <si>
    <t>44</t>
  </si>
  <si>
    <t>916131213</t>
  </si>
  <si>
    <t>Osazení silničního obrubníku betonového stojatého s boční opěrou do lože z betonu prostého</t>
  </si>
  <si>
    <t>617825723</t>
  </si>
  <si>
    <t>45</t>
  </si>
  <si>
    <t>59217026</t>
  </si>
  <si>
    <t>obrubník silniční betonový 500x150x250mm - oblouky</t>
  </si>
  <si>
    <t>951864021</t>
  </si>
  <si>
    <t>46</t>
  </si>
  <si>
    <t>59217032</t>
  </si>
  <si>
    <t>obrubník silniční betonový 1000x150x150mm - nájezdový</t>
  </si>
  <si>
    <t>677555433</t>
  </si>
  <si>
    <t>47</t>
  </si>
  <si>
    <t>59217031</t>
  </si>
  <si>
    <t>obrubník silniční betonový 1000x150x250mm</t>
  </si>
  <si>
    <t>1765297031</t>
  </si>
  <si>
    <t>48</t>
  </si>
  <si>
    <t>916991121</t>
  </si>
  <si>
    <t>Lože pod obrubníky, krajníky nebo obruby z dlažebních kostek z betonu prostého</t>
  </si>
  <si>
    <t>2026879562</t>
  </si>
  <si>
    <t>49</t>
  </si>
  <si>
    <t>919112111</t>
  </si>
  <si>
    <t>Řezání dilatačních spár š 4 mm hl do 60 mm příčných nebo podélných v živičném krytu</t>
  </si>
  <si>
    <t>-160367893</t>
  </si>
  <si>
    <t>50</t>
  </si>
  <si>
    <t>919726123 R</t>
  </si>
  <si>
    <t>Geotextilie pro ochranu, separaci a filtraci netkaná měrná hm přes 300 do 500 g/m2 -GEOTEXTILIE OCHRANA NA ROPNÉ LÁTKY</t>
  </si>
  <si>
    <t>-419969342</t>
  </si>
  <si>
    <t>998</t>
  </si>
  <si>
    <t>Přesun hmot</t>
  </si>
  <si>
    <t>51</t>
  </si>
  <si>
    <t>998223011</t>
  </si>
  <si>
    <t>Přesun hmot pro pozemní komunikace s krytem dlážděným</t>
  </si>
  <si>
    <t>-957866324</t>
  </si>
  <si>
    <t>52</t>
  </si>
  <si>
    <t>998225111</t>
  </si>
  <si>
    <t>Přesun hmot pro pozemní komunikace s krytem z kamene, monolitickým betonovým nebo živičným</t>
  </si>
  <si>
    <t>-1506620885</t>
  </si>
  <si>
    <t>SO2.2 - liniové odvodnění</t>
  </si>
  <si>
    <t xml:space="preserve">    2 - Zakládání</t>
  </si>
  <si>
    <t xml:space="preserve">    8 - Trubní vedení</t>
  </si>
  <si>
    <t>132212131</t>
  </si>
  <si>
    <t>Hloubení nezapažených rýh šířky do 800 mm v soudržných horninách třídy těžitelnosti I skupiny 3 ručně</t>
  </si>
  <si>
    <t>1040671806</t>
  </si>
  <si>
    <t>133251101</t>
  </si>
  <si>
    <t>Hloubení šachet nezapažených v hornině třídy těžitelnosti I skupiny 3 objem do 20 m3</t>
  </si>
  <si>
    <t>959011274</t>
  </si>
  <si>
    <t>162251102.1</t>
  </si>
  <si>
    <t>-1140826185</t>
  </si>
  <si>
    <t>-1014475571</t>
  </si>
  <si>
    <t>640298013</t>
  </si>
  <si>
    <t>1971234334</t>
  </si>
  <si>
    <t>931165208</t>
  </si>
  <si>
    <t>25143926</t>
  </si>
  <si>
    <t>1208794666</t>
  </si>
  <si>
    <t>174151103</t>
  </si>
  <si>
    <t>Zásyp zářezů pro podzemní vedení sypaninou se zhutněním</t>
  </si>
  <si>
    <t>1693096082</t>
  </si>
  <si>
    <t>174251109</t>
  </si>
  <si>
    <t>Příplatek k ceně za prohození sypaniny strojně</t>
  </si>
  <si>
    <t>1189429119</t>
  </si>
  <si>
    <t>Zakládání</t>
  </si>
  <si>
    <t>211561111</t>
  </si>
  <si>
    <t>Výplň odvodňovacích žeber nebo trativodů kamenivem hrubým drceným frakce 4 až 32 mm</t>
  </si>
  <si>
    <t>694899013</t>
  </si>
  <si>
    <t>211971110</t>
  </si>
  <si>
    <t>Zřízení opláštění žeber nebo trativodů geotextilií v rýze nebo zářezu sklonu do 1:2</t>
  </si>
  <si>
    <t>1794078710</t>
  </si>
  <si>
    <t>69311081</t>
  </si>
  <si>
    <t>geotextilie netkaná separační, ochranná, filtrační, drenážní PES 300g/m2</t>
  </si>
  <si>
    <t>-559577278</t>
  </si>
  <si>
    <t>212755215</t>
  </si>
  <si>
    <t>Trativody z drenážních trubek plastových flexibilních D 125 mm bez lože</t>
  </si>
  <si>
    <t>-500231138</t>
  </si>
  <si>
    <t>28611358</t>
  </si>
  <si>
    <t>koleno kanalizační PVC KG 125x87°</t>
  </si>
  <si>
    <t>541548116</t>
  </si>
  <si>
    <t>28615575</t>
  </si>
  <si>
    <t>odbočka HTEA úhel 87° DN 125/125</t>
  </si>
  <si>
    <t>1975427061</t>
  </si>
  <si>
    <t>Trubní vedení</t>
  </si>
  <si>
    <t>89481200 R</t>
  </si>
  <si>
    <t>Revizní a čistící šachta z PP šachtové dno DN 400/150 přímý tok vč. úpravy dna s kalovým prostorem a úpravou vtoku 125</t>
  </si>
  <si>
    <t>-1694648188</t>
  </si>
  <si>
    <t>894812031</t>
  </si>
  <si>
    <t>Revizní a čistící šachta z PP DN 400 šachtová roura korugovaná bez hrdla světlé hloubky 1000 mm</t>
  </si>
  <si>
    <t>-1851141083</t>
  </si>
  <si>
    <t>894812032</t>
  </si>
  <si>
    <t>Revizní a čistící šachta z PP DN 400 šachtová roura korugovaná bez hrdla světlé hloubky 1500 mm</t>
  </si>
  <si>
    <t>-1615644861</t>
  </si>
  <si>
    <t>894812033</t>
  </si>
  <si>
    <t>Revizní a čistící šachta z PP DN 400 šachtová roura korugovaná bez hrdla světlé hloubky 2000 mm</t>
  </si>
  <si>
    <t>-487607572</t>
  </si>
  <si>
    <t>894812041</t>
  </si>
  <si>
    <t>Příplatek k rourám revizní a čistící šachty z PP DN 400 za uříznutí šachtové roury</t>
  </si>
  <si>
    <t>-2042915719</t>
  </si>
  <si>
    <t>89481214 R</t>
  </si>
  <si>
    <t>Revizní a čistící šachta z PP DN 315 šachtová roura teleskopická světlé hloubky 375 mm vč. redukční těsnící manžety 400/315</t>
  </si>
  <si>
    <t>1313165495</t>
  </si>
  <si>
    <t>894812162</t>
  </si>
  <si>
    <t>Revizní a čistící šachta z PP DN 315 poklop litinový s rámem na betonový konus pro třídu zatížení B125</t>
  </si>
  <si>
    <t>-1215044230</t>
  </si>
  <si>
    <t>935114212</t>
  </si>
  <si>
    <t>Osazení mikroštěrbinového odvodňovacího betonového žlabu 220x260 mm se spádem dna 0,5 %</t>
  </si>
  <si>
    <t>1662589222</t>
  </si>
  <si>
    <t>59221013</t>
  </si>
  <si>
    <t>trouba mikroštěrbinová betonová s přerušovanou štěrbinou spád dna 0,5% 220x260mm</t>
  </si>
  <si>
    <t>-433098391</t>
  </si>
  <si>
    <t>935114224</t>
  </si>
  <si>
    <t>Osazení čisticího kusu štěrbinového odvodňovacího betonového žlabu 400x500 mm</t>
  </si>
  <si>
    <t>-1665797492</t>
  </si>
  <si>
    <t>59221638</t>
  </si>
  <si>
    <t>čisticí kus pro mikroštěrbinovou troubu 220x260x1000mm</t>
  </si>
  <si>
    <t>1443187864</t>
  </si>
  <si>
    <t>935114225</t>
  </si>
  <si>
    <t>Osazení vpusťového kompletu štěrbinového odvodňovacího betonového žlabu 400x500 mm</t>
  </si>
  <si>
    <t>1941701460</t>
  </si>
  <si>
    <t>59221636</t>
  </si>
  <si>
    <t>vpusťový komplet pro mikroštěrbinovou troubu 220x260x1000mm</t>
  </si>
  <si>
    <t>-735020933</t>
  </si>
  <si>
    <t>998274101</t>
  </si>
  <si>
    <t>Přesun hmot pro trubní vedení z trub betonových otevřený výkop</t>
  </si>
  <si>
    <t>-1947492435</t>
  </si>
  <si>
    <t>998276101</t>
  </si>
  <si>
    <t>Přesun hmot pro trubní vedení z trub z plastických hmot otevřený výkop</t>
  </si>
  <si>
    <t>-597362816</t>
  </si>
  <si>
    <t>SO3 - kanalizace + přípojky nové RD</t>
  </si>
  <si>
    <t>132251102</t>
  </si>
  <si>
    <t>Hloubení rýh nezapažených š do 800 mm v hornině třídy těžitelnosti I skupiny 3 objem do 50 m3 strojně</t>
  </si>
  <si>
    <t>-337642450</t>
  </si>
  <si>
    <t>132251255</t>
  </si>
  <si>
    <t>Hloubení rýh nezapažených š do 2000 mm v hornině třídy těžitelnosti I skupiny 3 objem do 1000 m3 strojně</t>
  </si>
  <si>
    <t>-16897824</t>
  </si>
  <si>
    <t>-1951392416</t>
  </si>
  <si>
    <t>151101101</t>
  </si>
  <si>
    <t>Zřízení příložného pažení a rozepření stěn rýh hl do 2 m</t>
  </si>
  <si>
    <t>-1379204651</t>
  </si>
  <si>
    <t>151101111</t>
  </si>
  <si>
    <t>Odstranění příložného pažení a rozepření stěn rýh hl do 2 m</t>
  </si>
  <si>
    <t>845634585</t>
  </si>
  <si>
    <t>-320547838</t>
  </si>
  <si>
    <t>-2093823206</t>
  </si>
  <si>
    <t>-1533342402</t>
  </si>
  <si>
    <t>-727633102</t>
  </si>
  <si>
    <t>2072918051</t>
  </si>
  <si>
    <t>362151974</t>
  </si>
  <si>
    <t>1394687641</t>
  </si>
  <si>
    <t>-233583864</t>
  </si>
  <si>
    <t>-1407757691</t>
  </si>
  <si>
    <t>175151101</t>
  </si>
  <si>
    <t>Obsypání potrubí strojně sypaninou bez prohození, uloženou do 3 m</t>
  </si>
  <si>
    <t>1162107272</t>
  </si>
  <si>
    <t>58331200</t>
  </si>
  <si>
    <t>štěrkopísek netříděný zásypový</t>
  </si>
  <si>
    <t>988521856</t>
  </si>
  <si>
    <t>451573111</t>
  </si>
  <si>
    <t>Lože pod potrubí otevřený výkop ze štěrkopísku</t>
  </si>
  <si>
    <t>327806392</t>
  </si>
  <si>
    <t>831362121</t>
  </si>
  <si>
    <t>Montáž potrubí z trub kameninových hrdlových s integrovaným těsněním výkop sklon do 20 % DN 250</t>
  </si>
  <si>
    <t>1815595677</t>
  </si>
  <si>
    <t>59710705</t>
  </si>
  <si>
    <t>trouba kameninová glazovaná DN 250 dl 2,50m spojovací systém C Třída 240</t>
  </si>
  <si>
    <t>-2025314572</t>
  </si>
  <si>
    <t>837361221</t>
  </si>
  <si>
    <t>Montáž kameninových tvarovek odbočných s integrovaným těsněním otevřený výkop DN 250</t>
  </si>
  <si>
    <t>-1228768594</t>
  </si>
  <si>
    <t>59711760</t>
  </si>
  <si>
    <t>odbočka kameninová glazovaná jednoduchá kolmá DN 250/150 dl 500mm spojovací systém C/F tř.160/-</t>
  </si>
  <si>
    <t>-104918515</t>
  </si>
  <si>
    <t>871313121</t>
  </si>
  <si>
    <t>Montáž kanalizačního potrubí hladkého plnostěnného SN 8 z PVC-U DN 160</t>
  </si>
  <si>
    <t>-7378476</t>
  </si>
  <si>
    <t>28611164</t>
  </si>
  <si>
    <t>trubka kanalizační PVC-U plnostěnná jednovrstvá DN 160x1000mm SN8</t>
  </si>
  <si>
    <t>1941710488</t>
  </si>
  <si>
    <t>28611165</t>
  </si>
  <si>
    <t>trubka kanalizační PVC-U plnostěnná jednovrstvá DN 160x3000mm SN8</t>
  </si>
  <si>
    <t>-198710187</t>
  </si>
  <si>
    <t>877310310</t>
  </si>
  <si>
    <t>Montáž zátek na kanalizačním potrubí z PP nebo tvrdého PVC-U trub hladkých plnostěnných DN 150</t>
  </si>
  <si>
    <t>-1028491347</t>
  </si>
  <si>
    <t>28651243</t>
  </si>
  <si>
    <t>zátka kanalizační PVC-U plnostěnná DN 150</t>
  </si>
  <si>
    <t>914078138</t>
  </si>
  <si>
    <t>877310330</t>
  </si>
  <si>
    <t>Montáž přechodů na kanalizačním potrubí z PP nebo tvrdého PVC-U trub hladkých plnostěnných DN 150</t>
  </si>
  <si>
    <t>2144075708</t>
  </si>
  <si>
    <t>28611546</t>
  </si>
  <si>
    <t>přechod kanalizační PVC na kameninové hrdlo DN 160</t>
  </si>
  <si>
    <t>-1784674885</t>
  </si>
  <si>
    <t>894410101</t>
  </si>
  <si>
    <t>Osazení betonových dílců pro kanalizační šachty DN 1000 šachtové dno výšky 600 mm</t>
  </si>
  <si>
    <t>418099935</t>
  </si>
  <si>
    <t>59224337</t>
  </si>
  <si>
    <t>dno betonové šachty DN 1000 kanalizační výšky 60cm</t>
  </si>
  <si>
    <t>223893704</t>
  </si>
  <si>
    <t>894410211</t>
  </si>
  <si>
    <t>Osazení betonových dílců pro kanalizační šachty DN 1000 skruž rovná výšky 250 mm</t>
  </si>
  <si>
    <t>1922552410</t>
  </si>
  <si>
    <t>59224160</t>
  </si>
  <si>
    <t>skruž betonová kanalizační se stupadly 100x25x12cm</t>
  </si>
  <si>
    <t>-1948144144</t>
  </si>
  <si>
    <t>894410212</t>
  </si>
  <si>
    <t>Osazení betonových dílců pro kanalizační šachty DN 1000 skruž rovná výšky 500 mm</t>
  </si>
  <si>
    <t>512309895</t>
  </si>
  <si>
    <t>59224161</t>
  </si>
  <si>
    <t>skruž betonová kanalizační se stupadly 100x50x12cm</t>
  </si>
  <si>
    <t>656607593</t>
  </si>
  <si>
    <t>894410232</t>
  </si>
  <si>
    <t>Osazení betonových dílců pro kanalizační šachty DN 1000 skruž přechodová (konus)</t>
  </si>
  <si>
    <t>530577786</t>
  </si>
  <si>
    <t>59224312</t>
  </si>
  <si>
    <t>konus betonové šachty DN 1000 kanalizační 100x62,5x58cm tl stěny 12 stupadla poplastovaná</t>
  </si>
  <si>
    <t>-1736937525</t>
  </si>
  <si>
    <t>59224010</t>
  </si>
  <si>
    <t>prstenec šachtový vyrovnávací betonový 625x100x40mm</t>
  </si>
  <si>
    <t>864771541</t>
  </si>
  <si>
    <t>59224012</t>
  </si>
  <si>
    <t>prstenec šachtový vyrovnávací betonový 625x100x80mm</t>
  </si>
  <si>
    <t>-2063533874</t>
  </si>
  <si>
    <t>59224013</t>
  </si>
  <si>
    <t>prstenec šachtový vyrovnávací betonový 625x100x100mm</t>
  </si>
  <si>
    <t>-2010247389</t>
  </si>
  <si>
    <t>59224014</t>
  </si>
  <si>
    <t>prstenec šachtový vyrovnávací betonový 625x100x120mm</t>
  </si>
  <si>
    <t>-59788427</t>
  </si>
  <si>
    <t>894812001</t>
  </si>
  <si>
    <t>Revizní a čistící šachta z PP šachtové dno DN 400/150 přímý tok</t>
  </si>
  <si>
    <t>-2021010988</t>
  </si>
  <si>
    <t>1277064057</t>
  </si>
  <si>
    <t>-1761290020</t>
  </si>
  <si>
    <t>894812034</t>
  </si>
  <si>
    <t>Revizní a čistící šachta z PP DN 400 šachtová roura korugovaná bez hrdla světlé hloubky 3000 mm</t>
  </si>
  <si>
    <t>1036617290</t>
  </si>
  <si>
    <t>1036438248</t>
  </si>
  <si>
    <t>894812062</t>
  </si>
  <si>
    <t>Revizní a čistící šachta z PP DN 400 poklop litinový s betonovým rámem pro třídu zatížení B125</t>
  </si>
  <si>
    <t>-1003606606</t>
  </si>
  <si>
    <t>894812356</t>
  </si>
  <si>
    <t>Revizní a čistící šachta DN 600 poklop litinový pro třídu zatížení B125 s betonovým prstencem</t>
  </si>
  <si>
    <t>1870822192</t>
  </si>
  <si>
    <t>1018693630</t>
  </si>
  <si>
    <t>998275101</t>
  </si>
  <si>
    <t>Přesun hmot pro trubní vedení z trub kameninových otevřený výkop</t>
  </si>
  <si>
    <t>-1364662494</t>
  </si>
  <si>
    <t>-621114575</t>
  </si>
  <si>
    <t>SO4 - vodovod + přípojky nové RD</t>
  </si>
  <si>
    <t>132251103</t>
  </si>
  <si>
    <t>Hloubení rýh nezapažených š do 800 mm v hornině třídy těžitelnosti I skupiny 3 objem do 100 m3 strojně</t>
  </si>
  <si>
    <t>1383971908</t>
  </si>
  <si>
    <t>132251254</t>
  </si>
  <si>
    <t>Hloubení rýh nezapažených š do 2000 mm v hornině třídy těžitelnosti I skupiny 3 objem do 500 m3 strojně</t>
  </si>
  <si>
    <t>68567380</t>
  </si>
  <si>
    <t>-619028230</t>
  </si>
  <si>
    <t>722575718</t>
  </si>
  <si>
    <t>196427652</t>
  </si>
  <si>
    <t>1065512463</t>
  </si>
  <si>
    <t>1022958740</t>
  </si>
  <si>
    <t>-1868478528</t>
  </si>
  <si>
    <t>327294525</t>
  </si>
  <si>
    <t>1289470395</t>
  </si>
  <si>
    <t>-603676941</t>
  </si>
  <si>
    <t>856306886</t>
  </si>
  <si>
    <t>187258388</t>
  </si>
  <si>
    <t>-1689991977</t>
  </si>
  <si>
    <t>1628461780</t>
  </si>
  <si>
    <t>850245121</t>
  </si>
  <si>
    <t>Výřez nebo výsek na potrubí z trub litinových tlakových nebo plastických hmot DN 80</t>
  </si>
  <si>
    <t>1715225010</t>
  </si>
  <si>
    <t>857243131</t>
  </si>
  <si>
    <t>Montáž litinových tvarovek odbočných hrdlových otevřený výkop s integrovaným těsněním DN 80</t>
  </si>
  <si>
    <t>378056424</t>
  </si>
  <si>
    <t>55258003</t>
  </si>
  <si>
    <t>tvarovka hrdlová s přírubovou odbočkou z tvárné litiny MMA-kus nástrčná hrdla pro PE a PVC DN 90/80</t>
  </si>
  <si>
    <t>-890360532</t>
  </si>
  <si>
    <t>857243192</t>
  </si>
  <si>
    <t>Příplatek za práci ve štole při montáži litinových tvarovek odbočných hrdlových DN 80 až 250</t>
  </si>
  <si>
    <t>1457044759</t>
  </si>
  <si>
    <t>871161141</t>
  </si>
  <si>
    <t>Montáž potrubí z PE100 RC SDR 11 otevřený výkop svařovaných na tupo d 32 x 3,0 mm</t>
  </si>
  <si>
    <t>-1988166880</t>
  </si>
  <si>
    <t>28613500</t>
  </si>
  <si>
    <t>potrubí vodovodní dvouvrstvé PE100 RC SDR11 32x3,0mm</t>
  </si>
  <si>
    <t>-382244013</t>
  </si>
  <si>
    <t>871241151</t>
  </si>
  <si>
    <t>Montáž potrubí z PE100 RC SDR 17 otevřený výkop svařovaných na tupo d 90 x 5,4 mm</t>
  </si>
  <si>
    <t>112829424</t>
  </si>
  <si>
    <t>28613575</t>
  </si>
  <si>
    <t>potrubí vodovodní dvouvrstvé PE100 RC SDR17 90x5,4mm</t>
  </si>
  <si>
    <t>-129960354</t>
  </si>
  <si>
    <t>877241101</t>
  </si>
  <si>
    <t>Montáž elektrospojek na vodovodním potrubí z PE trub d 90</t>
  </si>
  <si>
    <t>1869256810</t>
  </si>
  <si>
    <t>28615974</t>
  </si>
  <si>
    <t>elektrospojka SDR11 PE 100 PN16 D 90mm</t>
  </si>
  <si>
    <t>412004773</t>
  </si>
  <si>
    <t>877241126</t>
  </si>
  <si>
    <t>Montáž elektro navrtávacích T-kusů ventil a 360° otočná odbočka na vodovodním potrubí z PE trub d 90/32</t>
  </si>
  <si>
    <t>2092724917</t>
  </si>
  <si>
    <t>28614074</t>
  </si>
  <si>
    <t>tvarovka T-kus navrtávací s ventilem, s odbočkou 360° D 90-32mm</t>
  </si>
  <si>
    <t>57763114</t>
  </si>
  <si>
    <t>891161322</t>
  </si>
  <si>
    <t>Montáž vodovodních šoupátek vevařovacích PE konec SDR11 PN16 otevřený výkop DN 25/32</t>
  </si>
  <si>
    <t>613113786</t>
  </si>
  <si>
    <t>42221144</t>
  </si>
  <si>
    <t>šoupátko s PE vevařovacími konci voda PN10 DN 25/32 PE 100</t>
  </si>
  <si>
    <t>936302647</t>
  </si>
  <si>
    <t>42291352</t>
  </si>
  <si>
    <t>poklop litinový šoupátkový pro zemní soupravy osazení do terénu a do vozovky</t>
  </si>
  <si>
    <t>-1682169982</t>
  </si>
  <si>
    <t>42291057</t>
  </si>
  <si>
    <t>souprava zemní pro navrtávací pas s kohoutem Rd 1,5m</t>
  </si>
  <si>
    <t>1582650846</t>
  </si>
  <si>
    <t>891241422</t>
  </si>
  <si>
    <t>Montáž vodovodních šoupátek vevařovacích PE konec SDR17,6 PN10 otevřený výkop DN 80/90</t>
  </si>
  <si>
    <t>-1562637944</t>
  </si>
  <si>
    <t>42221149</t>
  </si>
  <si>
    <t>šoupátko s PE vevařovacími konci voda PN10 DN 80/90 PE 100</t>
  </si>
  <si>
    <t>-1778753914</t>
  </si>
  <si>
    <t>42291053</t>
  </si>
  <si>
    <t>souprava zemní pro navrtávací pas se šoupátkem Rd 1,5m</t>
  </si>
  <si>
    <t>1104018537</t>
  </si>
  <si>
    <t>42291079</t>
  </si>
  <si>
    <t>souprava zemní pro šoupátka DN 65-80mm Rd 2,0m</t>
  </si>
  <si>
    <t>-1536124925</t>
  </si>
  <si>
    <t>28326001</t>
  </si>
  <si>
    <t>obal drenážní k hydrantům</t>
  </si>
  <si>
    <t>-47949298</t>
  </si>
  <si>
    <t>42291452</t>
  </si>
  <si>
    <t>poklop litinový hydrantový DN 80</t>
  </si>
  <si>
    <t>-1889495370</t>
  </si>
  <si>
    <t>891241522</t>
  </si>
  <si>
    <t>Montáž vodovodních šoupátek vevařovacích PE konec a příruba otevřený výkop DN 80/90</t>
  </si>
  <si>
    <t>-1613883150</t>
  </si>
  <si>
    <t>42221364</t>
  </si>
  <si>
    <t>šoupátko vevařovací z tvárné litiny GGG 50 s přírubou a koncem PE 90, SDR11 PN 16 DN 80</t>
  </si>
  <si>
    <t>-712287452</t>
  </si>
  <si>
    <t>-1853720219</t>
  </si>
  <si>
    <t>-1755011930</t>
  </si>
  <si>
    <t>891247112</t>
  </si>
  <si>
    <t>Montáž hydrantů podzemních DN 80</t>
  </si>
  <si>
    <t>1937840487</t>
  </si>
  <si>
    <t>42273591</t>
  </si>
  <si>
    <t>hydrant podzemní DN 80 PN 16 jednoduchý uzávěr krycí v 1500mm</t>
  </si>
  <si>
    <t>1106148924</t>
  </si>
  <si>
    <t>893420101</t>
  </si>
  <si>
    <t>Osazení vodoměrné šachty z betonových dílců pojížděné pl do 2,5 m2 šachtové dno</t>
  </si>
  <si>
    <t>-472373894</t>
  </si>
  <si>
    <t>59224656</t>
  </si>
  <si>
    <t>dno betonové vodoměrné šachty hranaté 0,9/1,2</t>
  </si>
  <si>
    <t>-219296421</t>
  </si>
  <si>
    <t>59224658</t>
  </si>
  <si>
    <t xml:space="preserve">nástavec betonové vodoměrné šachty hranaté 0,9/1,2/0,25m </t>
  </si>
  <si>
    <t>-1400624107</t>
  </si>
  <si>
    <t>59224671</t>
  </si>
  <si>
    <t xml:space="preserve">nástavec betonové vodoměrné šachty hranaté 0,9/1,2/1m </t>
  </si>
  <si>
    <t>-878410155</t>
  </si>
  <si>
    <t>893420103</t>
  </si>
  <si>
    <t>Osazení vodoměrné šachty z betonových dílců pojížděné pl do 2,5 m2 zákrytová deska</t>
  </si>
  <si>
    <t>-60047251</t>
  </si>
  <si>
    <t>59224570</t>
  </si>
  <si>
    <t>deska zákrytová vodoměrné šachty s otvorem DN600 120x90x12,5cm pojížděné B125</t>
  </si>
  <si>
    <t>-159554663</t>
  </si>
  <si>
    <t>899620131</t>
  </si>
  <si>
    <t>Obetonování plastové šachty z polypropylenu betonem prostým tř. C 16/20 otevřený výkop</t>
  </si>
  <si>
    <t>421573287</t>
  </si>
  <si>
    <t>89211745</t>
  </si>
  <si>
    <t>SO5.1 - přípojky stávající RD</t>
  </si>
  <si>
    <t>-1908752572</t>
  </si>
  <si>
    <t>1647270188</t>
  </si>
  <si>
    <t>-2124533631</t>
  </si>
  <si>
    <t>1380571217</t>
  </si>
  <si>
    <t>905704666</t>
  </si>
  <si>
    <t>265911988</t>
  </si>
  <si>
    <t>-1494732252</t>
  </si>
  <si>
    <t>1510641801</t>
  </si>
  <si>
    <t>-957232254</t>
  </si>
  <si>
    <t>-1522801746</t>
  </si>
  <si>
    <t>-1806756717</t>
  </si>
  <si>
    <t>302378374</t>
  </si>
  <si>
    <t>1613532260</t>
  </si>
  <si>
    <t>1142115661</t>
  </si>
  <si>
    <t>2046942995</t>
  </si>
  <si>
    <t>-1448209694</t>
  </si>
  <si>
    <t>1985385905</t>
  </si>
  <si>
    <t>-497743509</t>
  </si>
  <si>
    <t>468617108</t>
  </si>
  <si>
    <t>812856854</t>
  </si>
  <si>
    <t>-1539685486</t>
  </si>
  <si>
    <t>-1450814923</t>
  </si>
  <si>
    <t>515285412</t>
  </si>
  <si>
    <t>1257891544</t>
  </si>
  <si>
    <t>-540463946</t>
  </si>
  <si>
    <t>540848058</t>
  </si>
  <si>
    <t>783021944</t>
  </si>
  <si>
    <t>SO5.2 - přeložení stávajícího chodníku</t>
  </si>
  <si>
    <t>113106123</t>
  </si>
  <si>
    <t>Rozebrání dlažeb ze zámkových dlaždic komunikací pro pěší ručně</t>
  </si>
  <si>
    <t>-1899865785</t>
  </si>
  <si>
    <t>113107022</t>
  </si>
  <si>
    <t>Odstranění podkladu z kameniva drceného tl přes 100 do 200 mm při překopech ručně</t>
  </si>
  <si>
    <t>634340506</t>
  </si>
  <si>
    <t>181912112</t>
  </si>
  <si>
    <t>Úprava pláně v hornině třídy těžitelnosti I skupiny 3 se zhutněním ručně</t>
  </si>
  <si>
    <t>1239135973</t>
  </si>
  <si>
    <t>Podklad nebo lože pod dlažbu vodorovný nebo do sklonu 1:5 ze štěrkopísku tl přes 30 do 100 mm - srovnání podkladní vrstvy</t>
  </si>
  <si>
    <t>1466127287</t>
  </si>
  <si>
    <t>566901132</t>
  </si>
  <si>
    <t>Vyspravení podkladu po překopech inženýrských sítí plochy do 15 m2 štěrkodrtí tl. 150 mm</t>
  </si>
  <si>
    <t>-129909370</t>
  </si>
  <si>
    <t>596211113</t>
  </si>
  <si>
    <t>Kladení zámkové dlažby komunikací pro pěší ručně tl 60 mm skupiny A pl přes 300 m2</t>
  </si>
  <si>
    <t>1796509716</t>
  </si>
  <si>
    <t>dlažba zámková betonová tvaru tl 60mm přírodní - 15% doplnění</t>
  </si>
  <si>
    <t>-1628864441</t>
  </si>
  <si>
    <t>979054451</t>
  </si>
  <si>
    <t>Očištění vybouraných zámkových dlaždic s původním spárováním z kameniva těženého</t>
  </si>
  <si>
    <t>736687887</t>
  </si>
  <si>
    <t>999109763</t>
  </si>
  <si>
    <t>SO6 -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</si>
  <si>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</si>
  <si>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</si>
  <si>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</si>
  <si>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</si>
  <si>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</si>
  <si>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</si>
  <si>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</si>
  <si>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>Vedlejší rozpočtové náklady</t>
  </si>
  <si>
    <t>VRN1</t>
  </si>
  <si>
    <t>Průzkumné, geodetické a projektové práce</t>
  </si>
  <si>
    <t>012154000</t>
  </si>
  <si>
    <t>Vytyčení hranice pozemku</t>
  </si>
  <si>
    <t>Kč</t>
  </si>
  <si>
    <t>1024</t>
  </si>
  <si>
    <t>968144390</t>
  </si>
  <si>
    <t>012164000</t>
  </si>
  <si>
    <t>Vytyčení a zaměření inženýrských sítí</t>
  </si>
  <si>
    <t>638800901</t>
  </si>
  <si>
    <t>012344000</t>
  </si>
  <si>
    <t>Vytyčovací práce</t>
  </si>
  <si>
    <t>-434374279</t>
  </si>
  <si>
    <t>012444000</t>
  </si>
  <si>
    <t>Geodetické měření skutečného provedení stavby</t>
  </si>
  <si>
    <t>Kč…</t>
  </si>
  <si>
    <t>884522118</t>
  </si>
  <si>
    <t>013254000</t>
  </si>
  <si>
    <t>Dokumentace skutečného provedení stavby</t>
  </si>
  <si>
    <t>1023113921</t>
  </si>
  <si>
    <t>VRN3</t>
  </si>
  <si>
    <t>Zařízení staveniště</t>
  </si>
  <si>
    <t>030001000</t>
  </si>
  <si>
    <t>-925286196</t>
  </si>
  <si>
    <t>033002000</t>
  </si>
  <si>
    <t>Připojení a spotřeba energií pro zařízení staveniště</t>
  </si>
  <si>
    <t>-374271149</t>
  </si>
  <si>
    <t>039002000</t>
  </si>
  <si>
    <t>Zrušení zařízení staveniště</t>
  </si>
  <si>
    <t>106533545</t>
  </si>
  <si>
    <t>VRN4</t>
  </si>
  <si>
    <t>Inženýrská činnost</t>
  </si>
  <si>
    <t>042002000</t>
  </si>
  <si>
    <t>Posudky</t>
  </si>
  <si>
    <t>22167788</t>
  </si>
  <si>
    <t>043154000</t>
  </si>
  <si>
    <t>Zkoušky hutnicí</t>
  </si>
  <si>
    <t>162370942</t>
  </si>
  <si>
    <t>VRN5</t>
  </si>
  <si>
    <t>Finanční náklady</t>
  </si>
  <si>
    <t>052002000</t>
  </si>
  <si>
    <t>Finanční rezerva (3% ZRN - nestabilita trhu a skryté stavy)</t>
  </si>
  <si>
    <t>-67051474</t>
  </si>
  <si>
    <t>VRN6</t>
  </si>
  <si>
    <t>Územní vlivy</t>
  </si>
  <si>
    <t>065002000</t>
  </si>
  <si>
    <t>Mimostaveništní doprava materiálů</t>
  </si>
  <si>
    <t>-1074388239</t>
  </si>
  <si>
    <t>VRN7</t>
  </si>
  <si>
    <t>Provozní vlivy</t>
  </si>
  <si>
    <t>072203000</t>
  </si>
  <si>
    <t>Silniční provoz - zajištění DIO (dopravní značení)</t>
  </si>
  <si>
    <t>-1517394233</t>
  </si>
  <si>
    <t>075103000</t>
  </si>
  <si>
    <t>Ochranná pásma elektrického vedení</t>
  </si>
  <si>
    <t>-1056008666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</si>
</sst>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4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2" fillId="4" borderId="0" xfId="0" applyNumberFormat="1" applyFont="1" applyFill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  <xf numFmtId="0" fontId="32" fillId="0" borderId="23" xfId="0" applyFont="1" applyBorder="1" applyAlignment="1" applyProtection="1">
      <alignment horizontal="center" vertical="center"/>
    </xf>
    <xf numFmtId="49" fontId="32" fillId="0" borderId="23" xfId="0" applyNumberFormat="1" applyFont="1" applyBorder="1" applyAlignment="1" applyProtection="1">
      <alignment horizontal="left" vertical="center" wrapText="1"/>
    </xf>
    <xf numFmtId="0" fontId="32" fillId="0" borderId="23" xfId="0" applyFont="1" applyBorder="1" applyAlignment="1" applyProtection="1">
      <alignment horizontal="left" vertical="center" wrapText="1"/>
    </xf>
    <xf numFmtId="0" fontId="32" fillId="0" borderId="23" xfId="0" applyFont="1" applyBorder="1" applyAlignment="1" applyProtection="1">
      <alignment horizontal="center" vertical="center" wrapText="1"/>
    </xf>
    <xf numFmtId="167" fontId="32" fillId="0" borderId="23" xfId="0" applyNumberFormat="1" applyFont="1" applyBorder="1" applyAlignment="1" applyProtection="1">
      <alignment vertical="center"/>
    </xf>
    <xf numFmtId="4" fontId="32" fillId="2" borderId="23" xfId="0" applyNumberFormat="1" applyFont="1" applyFill="1" applyBorder="1" applyAlignment="1" applyProtection="1">
      <alignment vertical="center"/>
      <protection locked="0"/>
    </xf>
    <xf numFmtId="4" fontId="32" fillId="0" borderId="23" xfId="0" applyNumberFormat="1" applyFont="1" applyBorder="1" applyAlignment="1" applyProtection="1">
      <alignment vertical="center"/>
    </xf>
    <xf numFmtId="0" fontId="33" fillId="0" borderId="23" xfId="0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26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26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31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1" customFormat="1" ht="14.4" customHeight="1">
      <c r="B26" s="18"/>
      <c r="C26" s="19"/>
      <c r="D26" s="35" t="s">
        <v>34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36">
        <f>ROUND(AG94,2)</f>
        <v>0</v>
      </c>
      <c r="AL26" s="19"/>
      <c r="AM26" s="19"/>
      <c r="AN26" s="19"/>
      <c r="AO26" s="19"/>
      <c r="AP26" s="19"/>
      <c r="AQ26" s="19"/>
      <c r="AR26" s="17"/>
      <c r="BE26" s="28"/>
    </row>
    <row r="27" s="1" customFormat="1" ht="14.4" customHeight="1">
      <c r="B27" s="18"/>
      <c r="C27" s="19"/>
      <c r="D27" s="35" t="s">
        <v>35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36">
        <f>ROUND(AG104, 2)</f>
        <v>0</v>
      </c>
      <c r="AL27" s="36"/>
      <c r="AM27" s="36"/>
      <c r="AN27" s="36"/>
      <c r="AO27" s="36"/>
      <c r="AP27" s="19"/>
      <c r="AQ27" s="19"/>
      <c r="AR27" s="17"/>
      <c r="BE27" s="28"/>
    </row>
    <row r="28" s="2" customFormat="1" ht="6.96" customHeigh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40"/>
      <c r="BE28" s="28"/>
    </row>
    <row r="29" s="2" customFormat="1" ht="25.92" customHeight="1">
      <c r="A29" s="37"/>
      <c r="B29" s="38"/>
      <c r="C29" s="39"/>
      <c r="D29" s="41" t="s">
        <v>36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3">
        <f>ROUND(AK26 + AK27, 2)</f>
        <v>0</v>
      </c>
      <c r="AL29" s="42"/>
      <c r="AM29" s="42"/>
      <c r="AN29" s="42"/>
      <c r="AO29" s="42"/>
      <c r="AP29" s="39"/>
      <c r="AQ29" s="39"/>
      <c r="AR29" s="40"/>
      <c r="BE29" s="28"/>
    </row>
    <row r="30" s="2" customFormat="1" ht="6.96" customHeight="1">
      <c r="A30" s="37"/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40"/>
      <c r="BE30" s="28"/>
    </row>
    <row r="31" s="2" customFormat="1">
      <c r="A31" s="37"/>
      <c r="B31" s="38"/>
      <c r="C31" s="39"/>
      <c r="D31" s="39"/>
      <c r="E31" s="39"/>
      <c r="F31" s="39"/>
      <c r="G31" s="39"/>
      <c r="H31" s="39"/>
      <c r="I31" s="39"/>
      <c r="J31" s="39"/>
      <c r="K31" s="39"/>
      <c r="L31" s="44" t="s">
        <v>37</v>
      </c>
      <c r="M31" s="44"/>
      <c r="N31" s="44"/>
      <c r="O31" s="44"/>
      <c r="P31" s="44"/>
      <c r="Q31" s="39"/>
      <c r="R31" s="39"/>
      <c r="S31" s="39"/>
      <c r="T31" s="39"/>
      <c r="U31" s="39"/>
      <c r="V31" s="39"/>
      <c r="W31" s="44" t="s">
        <v>38</v>
      </c>
      <c r="X31" s="44"/>
      <c r="Y31" s="44"/>
      <c r="Z31" s="44"/>
      <c r="AA31" s="44"/>
      <c r="AB31" s="44"/>
      <c r="AC31" s="44"/>
      <c r="AD31" s="44"/>
      <c r="AE31" s="44"/>
      <c r="AF31" s="39"/>
      <c r="AG31" s="39"/>
      <c r="AH31" s="39"/>
      <c r="AI31" s="39"/>
      <c r="AJ31" s="39"/>
      <c r="AK31" s="44" t="s">
        <v>39</v>
      </c>
      <c r="AL31" s="44"/>
      <c r="AM31" s="44"/>
      <c r="AN31" s="44"/>
      <c r="AO31" s="44"/>
      <c r="AP31" s="39"/>
      <c r="AQ31" s="39"/>
      <c r="AR31" s="40"/>
      <c r="BE31" s="28"/>
    </row>
    <row r="32" s="3" customFormat="1" ht="14.4" customHeight="1">
      <c r="A32" s="3"/>
      <c r="B32" s="45"/>
      <c r="C32" s="46"/>
      <c r="D32" s="29" t="s">
        <v>40</v>
      </c>
      <c r="E32" s="46"/>
      <c r="F32" s="29" t="s">
        <v>41</v>
      </c>
      <c r="G32" s="46"/>
      <c r="H32" s="46"/>
      <c r="I32" s="46"/>
      <c r="J32" s="46"/>
      <c r="K32" s="46"/>
      <c r="L32" s="47">
        <v>0.20999999999999999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ROUND(AZ94 + SUM(CD104:CD108),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f>ROUND(AV94 + SUM(BY104:BY108), 2)</f>
        <v>0</v>
      </c>
      <c r="AL32" s="46"/>
      <c r="AM32" s="46"/>
      <c r="AN32" s="46"/>
      <c r="AO32" s="46"/>
      <c r="AP32" s="46"/>
      <c r="AQ32" s="46"/>
      <c r="AR32" s="49"/>
      <c r="BE32" s="50"/>
    </row>
    <row r="33" s="3" customFormat="1" ht="14.4" customHeight="1">
      <c r="A33" s="3"/>
      <c r="B33" s="45"/>
      <c r="C33" s="46"/>
      <c r="D33" s="46"/>
      <c r="E33" s="46"/>
      <c r="F33" s="29" t="s">
        <v>42</v>
      </c>
      <c r="G33" s="46"/>
      <c r="H33" s="46"/>
      <c r="I33" s="46"/>
      <c r="J33" s="46"/>
      <c r="K33" s="46"/>
      <c r="L33" s="47">
        <v>0.12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ROUND(BA94 + SUM(CE104:CE108),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f>ROUND(AW94 + SUM(BZ104:BZ108), 2)</f>
        <v>0</v>
      </c>
      <c r="AL33" s="46"/>
      <c r="AM33" s="46"/>
      <c r="AN33" s="46"/>
      <c r="AO33" s="46"/>
      <c r="AP33" s="46"/>
      <c r="AQ33" s="46"/>
      <c r="AR33" s="49"/>
      <c r="BE33" s="50"/>
    </row>
    <row r="34" hidden="1" s="3" customFormat="1" ht="14.4" customHeight="1">
      <c r="A34" s="3"/>
      <c r="B34" s="45"/>
      <c r="C34" s="46"/>
      <c r="D34" s="46"/>
      <c r="E34" s="46"/>
      <c r="F34" s="29" t="s">
        <v>43</v>
      </c>
      <c r="G34" s="46"/>
      <c r="H34" s="46"/>
      <c r="I34" s="46"/>
      <c r="J34" s="46"/>
      <c r="K34" s="46"/>
      <c r="L34" s="47">
        <v>0.20999999999999999</v>
      </c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8">
        <f>ROUND(BB94 + SUM(CF104:CF108), 2)</f>
        <v>0</v>
      </c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8">
        <v>0</v>
      </c>
      <c r="AL34" s="46"/>
      <c r="AM34" s="46"/>
      <c r="AN34" s="46"/>
      <c r="AO34" s="46"/>
      <c r="AP34" s="46"/>
      <c r="AQ34" s="46"/>
      <c r="AR34" s="49"/>
      <c r="BE34" s="50"/>
    </row>
    <row r="35" hidden="1" s="3" customFormat="1" ht="14.4" customHeight="1">
      <c r="A35" s="3"/>
      <c r="B35" s="45"/>
      <c r="C35" s="46"/>
      <c r="D35" s="46"/>
      <c r="E35" s="46"/>
      <c r="F35" s="29" t="s">
        <v>44</v>
      </c>
      <c r="G35" s="46"/>
      <c r="H35" s="46"/>
      <c r="I35" s="46"/>
      <c r="J35" s="46"/>
      <c r="K35" s="46"/>
      <c r="L35" s="47">
        <v>0.12</v>
      </c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8">
        <f>ROUND(BC94 + SUM(CG104:CG108), 2)</f>
        <v>0</v>
      </c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8">
        <v>0</v>
      </c>
      <c r="AL35" s="46"/>
      <c r="AM35" s="46"/>
      <c r="AN35" s="46"/>
      <c r="AO35" s="46"/>
      <c r="AP35" s="46"/>
      <c r="AQ35" s="46"/>
      <c r="AR35" s="49"/>
      <c r="BE35" s="3"/>
    </row>
    <row r="36" hidden="1" s="3" customFormat="1" ht="14.4" customHeight="1">
      <c r="A36" s="3"/>
      <c r="B36" s="45"/>
      <c r="C36" s="46"/>
      <c r="D36" s="46"/>
      <c r="E36" s="46"/>
      <c r="F36" s="29" t="s">
        <v>45</v>
      </c>
      <c r="G36" s="46"/>
      <c r="H36" s="46"/>
      <c r="I36" s="46"/>
      <c r="J36" s="46"/>
      <c r="K36" s="46"/>
      <c r="L36" s="47">
        <v>0</v>
      </c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8">
        <f>ROUND(BD94 + SUM(CH104:CH108), 2)</f>
        <v>0</v>
      </c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8">
        <v>0</v>
      </c>
      <c r="AL36" s="46"/>
      <c r="AM36" s="46"/>
      <c r="AN36" s="46"/>
      <c r="AO36" s="46"/>
      <c r="AP36" s="46"/>
      <c r="AQ36" s="46"/>
      <c r="AR36" s="49"/>
      <c r="BE36" s="3"/>
    </row>
    <row r="37" s="2" customFormat="1" ht="6.96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0"/>
      <c r="BE37" s="37"/>
    </row>
    <row r="38" s="2" customFormat="1" ht="25.92" customHeight="1">
      <c r="A38" s="37"/>
      <c r="B38" s="38"/>
      <c r="C38" s="51"/>
      <c r="D38" s="52" t="s">
        <v>46</v>
      </c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4" t="s">
        <v>47</v>
      </c>
      <c r="U38" s="53"/>
      <c r="V38" s="53"/>
      <c r="W38" s="53"/>
      <c r="X38" s="55" t="s">
        <v>48</v>
      </c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6">
        <f>SUM(AK29:AK36)</f>
        <v>0</v>
      </c>
      <c r="AL38" s="53"/>
      <c r="AM38" s="53"/>
      <c r="AN38" s="53"/>
      <c r="AO38" s="57"/>
      <c r="AP38" s="51"/>
      <c r="AQ38" s="51"/>
      <c r="AR38" s="40"/>
      <c r="BE38" s="37"/>
    </row>
    <row r="39" s="2" customFormat="1" ht="6.96" customHeight="1">
      <c r="A39" s="37"/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40"/>
      <c r="BE39" s="37"/>
    </row>
    <row r="40" s="2" customFormat="1" ht="14.4" customHeight="1">
      <c r="A40" s="37"/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40"/>
      <c r="BE40" s="3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8"/>
      <c r="C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7"/>
      <c r="B60" s="38"/>
      <c r="C60" s="39"/>
      <c r="D60" s="63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3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3" t="s">
        <v>51</v>
      </c>
      <c r="AI60" s="42"/>
      <c r="AJ60" s="42"/>
      <c r="AK60" s="42"/>
      <c r="AL60" s="42"/>
      <c r="AM60" s="63" t="s">
        <v>52</v>
      </c>
      <c r="AN60" s="42"/>
      <c r="AO60" s="42"/>
      <c r="AP60" s="39"/>
      <c r="AQ60" s="39"/>
      <c r="AR60" s="40"/>
      <c r="BE60" s="37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7"/>
      <c r="B64" s="38"/>
      <c r="C64" s="39"/>
      <c r="D64" s="60" t="s">
        <v>53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54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0"/>
      <c r="BE64" s="37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7"/>
      <c r="B75" s="38"/>
      <c r="C75" s="39"/>
      <c r="D75" s="63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3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3" t="s">
        <v>51</v>
      </c>
      <c r="AI75" s="42"/>
      <c r="AJ75" s="42"/>
      <c r="AK75" s="42"/>
      <c r="AL75" s="42"/>
      <c r="AM75" s="63" t="s">
        <v>52</v>
      </c>
      <c r="AN75" s="42"/>
      <c r="AO75" s="42"/>
      <c r="AP75" s="39"/>
      <c r="AQ75" s="39"/>
      <c r="AR75" s="40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0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0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0"/>
      <c r="BE81" s="37"/>
    </row>
    <row r="82" s="2" customFormat="1" ht="24.96" customHeight="1">
      <c r="A82" s="37"/>
      <c r="B82" s="38"/>
      <c r="C82" s="20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0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0"/>
      <c r="BE83" s="37"/>
    </row>
    <row r="84" s="4" customFormat="1" ht="12" customHeight="1">
      <c r="A84" s="4"/>
      <c r="B84" s="69"/>
      <c r="C84" s="29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0232024-25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Sadová ulice Lovosice - parcely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0"/>
      <c r="BE86" s="37"/>
    </row>
    <row r="87" s="2" customFormat="1" ht="12" customHeight="1">
      <c r="A87" s="37"/>
      <c r="B87" s="38"/>
      <c r="C87" s="29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Lovosice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29" t="s">
        <v>22</v>
      </c>
      <c r="AJ87" s="39"/>
      <c r="AK87" s="39"/>
      <c r="AL87" s="39"/>
      <c r="AM87" s="78" t="str">
        <f>IF(AN8= "","",AN8)</f>
        <v>17. 9. 2024</v>
      </c>
      <c r="AN87" s="78"/>
      <c r="AO87" s="39"/>
      <c r="AP87" s="39"/>
      <c r="AQ87" s="39"/>
      <c r="AR87" s="40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0"/>
      <c r="BE88" s="37"/>
    </row>
    <row r="89" s="2" customFormat="1" ht="15.15" customHeight="1">
      <c r="A89" s="37"/>
      <c r="B89" s="38"/>
      <c r="C89" s="29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29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0"/>
      <c r="AS89" s="80" t="s">
        <v>56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29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29" t="s">
        <v>32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0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0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57</v>
      </c>
      <c r="D92" s="93"/>
      <c r="E92" s="93"/>
      <c r="F92" s="93"/>
      <c r="G92" s="93"/>
      <c r="H92" s="94"/>
      <c r="I92" s="95" t="s">
        <v>58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59</v>
      </c>
      <c r="AH92" s="93"/>
      <c r="AI92" s="93"/>
      <c r="AJ92" s="93"/>
      <c r="AK92" s="93"/>
      <c r="AL92" s="93"/>
      <c r="AM92" s="93"/>
      <c r="AN92" s="95" t="s">
        <v>60</v>
      </c>
      <c r="AO92" s="93"/>
      <c r="AP92" s="97"/>
      <c r="AQ92" s="98" t="s">
        <v>61</v>
      </c>
      <c r="AR92" s="40"/>
      <c r="AS92" s="99" t="s">
        <v>62</v>
      </c>
      <c r="AT92" s="100" t="s">
        <v>63</v>
      </c>
      <c r="AU92" s="100" t="s">
        <v>64</v>
      </c>
      <c r="AV92" s="100" t="s">
        <v>65</v>
      </c>
      <c r="AW92" s="100" t="s">
        <v>66</v>
      </c>
      <c r="AX92" s="100" t="s">
        <v>67</v>
      </c>
      <c r="AY92" s="100" t="s">
        <v>68</v>
      </c>
      <c r="AZ92" s="100" t="s">
        <v>69</v>
      </c>
      <c r="BA92" s="100" t="s">
        <v>70</v>
      </c>
      <c r="BB92" s="100" t="s">
        <v>71</v>
      </c>
      <c r="BC92" s="100" t="s">
        <v>72</v>
      </c>
      <c r="BD92" s="101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0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74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ROUND(SUM(AG95:AG102),2)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ROUND(SUM(AS95:AS102),2)</f>
        <v>0</v>
      </c>
      <c r="AT94" s="113">
        <f>ROUND(SUM(AV94:AW94),2)</f>
        <v>0</v>
      </c>
      <c r="AU94" s="114">
        <f>ROUND(SUM(AU95:AU102),5)</f>
        <v>0</v>
      </c>
      <c r="AV94" s="113">
        <f>ROUND(AZ94*L32,2)</f>
        <v>0</v>
      </c>
      <c r="AW94" s="113">
        <f>ROUND(BA94*L33,2)</f>
        <v>0</v>
      </c>
      <c r="AX94" s="113">
        <f>ROUND(BB94*L32,2)</f>
        <v>0</v>
      </c>
      <c r="AY94" s="113">
        <f>ROUND(BC94*L33,2)</f>
        <v>0</v>
      </c>
      <c r="AZ94" s="113">
        <f>ROUND(SUM(AZ95:AZ102),2)</f>
        <v>0</v>
      </c>
      <c r="BA94" s="113">
        <f>ROUND(SUM(BA95:BA102),2)</f>
        <v>0</v>
      </c>
      <c r="BB94" s="113">
        <f>ROUND(SUM(BB95:BB102),2)</f>
        <v>0</v>
      </c>
      <c r="BC94" s="113">
        <f>ROUND(SUM(BC95:BC102),2)</f>
        <v>0</v>
      </c>
      <c r="BD94" s="115">
        <f>ROUND(SUM(BD95:BD102),2)</f>
        <v>0</v>
      </c>
      <c r="BE94" s="6"/>
      <c r="BS94" s="116" t="s">
        <v>75</v>
      </c>
      <c r="BT94" s="116" t="s">
        <v>76</v>
      </c>
      <c r="BU94" s="117" t="s">
        <v>77</v>
      </c>
      <c r="BV94" s="116" t="s">
        <v>78</v>
      </c>
      <c r="BW94" s="116" t="s">
        <v>5</v>
      </c>
      <c r="BX94" s="116" t="s">
        <v>79</v>
      </c>
      <c r="CL94" s="116" t="s">
        <v>1</v>
      </c>
    </row>
    <row r="95" s="7" customFormat="1" ht="16.5" customHeight="1">
      <c r="A95" s="118" t="s">
        <v>80</v>
      </c>
      <c r="B95" s="119"/>
      <c r="C95" s="120"/>
      <c r="D95" s="121" t="s">
        <v>81</v>
      </c>
      <c r="E95" s="121"/>
      <c r="F95" s="121"/>
      <c r="G95" s="121"/>
      <c r="H95" s="121"/>
      <c r="I95" s="122"/>
      <c r="J95" s="121" t="s">
        <v>82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'SO1 - vyčištění terénu'!J30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83</v>
      </c>
      <c r="AR95" s="125"/>
      <c r="AS95" s="126">
        <v>0</v>
      </c>
      <c r="AT95" s="127">
        <f>ROUND(SUM(AV95:AW95),2)</f>
        <v>0</v>
      </c>
      <c r="AU95" s="128">
        <f>'SO1 - vyčištění terénu'!P118</f>
        <v>0</v>
      </c>
      <c r="AV95" s="127">
        <f>'SO1 - vyčištění terénu'!J33</f>
        <v>0</v>
      </c>
      <c r="AW95" s="127">
        <f>'SO1 - vyčištění terénu'!J34</f>
        <v>0</v>
      </c>
      <c r="AX95" s="127">
        <f>'SO1 - vyčištění terénu'!J35</f>
        <v>0</v>
      </c>
      <c r="AY95" s="127">
        <f>'SO1 - vyčištění terénu'!J36</f>
        <v>0</v>
      </c>
      <c r="AZ95" s="127">
        <f>'SO1 - vyčištění terénu'!F33</f>
        <v>0</v>
      </c>
      <c r="BA95" s="127">
        <f>'SO1 - vyčištění terénu'!F34</f>
        <v>0</v>
      </c>
      <c r="BB95" s="127">
        <f>'SO1 - vyčištění terénu'!F35</f>
        <v>0</v>
      </c>
      <c r="BC95" s="127">
        <f>'SO1 - vyčištění terénu'!F36</f>
        <v>0</v>
      </c>
      <c r="BD95" s="129">
        <f>'SO1 - vyčištění terénu'!F37</f>
        <v>0</v>
      </c>
      <c r="BE95" s="7"/>
      <c r="BT95" s="130" t="s">
        <v>84</v>
      </c>
      <c r="BV95" s="130" t="s">
        <v>78</v>
      </c>
      <c r="BW95" s="130" t="s">
        <v>85</v>
      </c>
      <c r="BX95" s="130" t="s">
        <v>5</v>
      </c>
      <c r="CL95" s="130" t="s">
        <v>1</v>
      </c>
      <c r="CM95" s="130" t="s">
        <v>86</v>
      </c>
    </row>
    <row r="96" s="7" customFormat="1" ht="16.5" customHeight="1">
      <c r="A96" s="118" t="s">
        <v>80</v>
      </c>
      <c r="B96" s="119"/>
      <c r="C96" s="120"/>
      <c r="D96" s="121" t="s">
        <v>87</v>
      </c>
      <c r="E96" s="121"/>
      <c r="F96" s="121"/>
      <c r="G96" s="121"/>
      <c r="H96" s="121"/>
      <c r="I96" s="122"/>
      <c r="J96" s="121" t="s">
        <v>88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'SO2.1 - zpevněné plochy'!J30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83</v>
      </c>
      <c r="AR96" s="125"/>
      <c r="AS96" s="126">
        <v>0</v>
      </c>
      <c r="AT96" s="127">
        <f>ROUND(SUM(AV96:AW96),2)</f>
        <v>0</v>
      </c>
      <c r="AU96" s="128">
        <f>'SO2.1 - zpevněné plochy'!P122</f>
        <v>0</v>
      </c>
      <c r="AV96" s="127">
        <f>'SO2.1 - zpevněné plochy'!J33</f>
        <v>0</v>
      </c>
      <c r="AW96" s="127">
        <f>'SO2.1 - zpevněné plochy'!J34</f>
        <v>0</v>
      </c>
      <c r="AX96" s="127">
        <f>'SO2.1 - zpevněné plochy'!J35</f>
        <v>0</v>
      </c>
      <c r="AY96" s="127">
        <f>'SO2.1 - zpevněné plochy'!J36</f>
        <v>0</v>
      </c>
      <c r="AZ96" s="127">
        <f>'SO2.1 - zpevněné plochy'!F33</f>
        <v>0</v>
      </c>
      <c r="BA96" s="127">
        <f>'SO2.1 - zpevněné plochy'!F34</f>
        <v>0</v>
      </c>
      <c r="BB96" s="127">
        <f>'SO2.1 - zpevněné plochy'!F35</f>
        <v>0</v>
      </c>
      <c r="BC96" s="127">
        <f>'SO2.1 - zpevněné plochy'!F36</f>
        <v>0</v>
      </c>
      <c r="BD96" s="129">
        <f>'SO2.1 - zpevněné plochy'!F37</f>
        <v>0</v>
      </c>
      <c r="BE96" s="7"/>
      <c r="BT96" s="130" t="s">
        <v>84</v>
      </c>
      <c r="BV96" s="130" t="s">
        <v>78</v>
      </c>
      <c r="BW96" s="130" t="s">
        <v>89</v>
      </c>
      <c r="BX96" s="130" t="s">
        <v>5</v>
      </c>
      <c r="CL96" s="130" t="s">
        <v>1</v>
      </c>
      <c r="CM96" s="130" t="s">
        <v>86</v>
      </c>
    </row>
    <row r="97" s="7" customFormat="1" ht="16.5" customHeight="1">
      <c r="A97" s="118" t="s">
        <v>80</v>
      </c>
      <c r="B97" s="119"/>
      <c r="C97" s="120"/>
      <c r="D97" s="121" t="s">
        <v>90</v>
      </c>
      <c r="E97" s="121"/>
      <c r="F97" s="121"/>
      <c r="G97" s="121"/>
      <c r="H97" s="121"/>
      <c r="I97" s="122"/>
      <c r="J97" s="121" t="s">
        <v>91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'SO2.2 - liniové odvodnění'!J30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83</v>
      </c>
      <c r="AR97" s="125"/>
      <c r="AS97" s="126">
        <v>0</v>
      </c>
      <c r="AT97" s="127">
        <f>ROUND(SUM(AV97:AW97),2)</f>
        <v>0</v>
      </c>
      <c r="AU97" s="128">
        <f>'SO2.2 - liniové odvodnění'!P122</f>
        <v>0</v>
      </c>
      <c r="AV97" s="127">
        <f>'SO2.2 - liniové odvodnění'!J33</f>
        <v>0</v>
      </c>
      <c r="AW97" s="127">
        <f>'SO2.2 - liniové odvodnění'!J34</f>
        <v>0</v>
      </c>
      <c r="AX97" s="127">
        <f>'SO2.2 - liniové odvodnění'!J35</f>
        <v>0</v>
      </c>
      <c r="AY97" s="127">
        <f>'SO2.2 - liniové odvodnění'!J36</f>
        <v>0</v>
      </c>
      <c r="AZ97" s="127">
        <f>'SO2.2 - liniové odvodnění'!F33</f>
        <v>0</v>
      </c>
      <c r="BA97" s="127">
        <f>'SO2.2 - liniové odvodnění'!F34</f>
        <v>0</v>
      </c>
      <c r="BB97" s="127">
        <f>'SO2.2 - liniové odvodnění'!F35</f>
        <v>0</v>
      </c>
      <c r="BC97" s="127">
        <f>'SO2.2 - liniové odvodnění'!F36</f>
        <v>0</v>
      </c>
      <c r="BD97" s="129">
        <f>'SO2.2 - liniové odvodnění'!F37</f>
        <v>0</v>
      </c>
      <c r="BE97" s="7"/>
      <c r="BT97" s="130" t="s">
        <v>84</v>
      </c>
      <c r="BV97" s="130" t="s">
        <v>78</v>
      </c>
      <c r="BW97" s="130" t="s">
        <v>92</v>
      </c>
      <c r="BX97" s="130" t="s">
        <v>5</v>
      </c>
      <c r="CL97" s="130" t="s">
        <v>1</v>
      </c>
      <c r="CM97" s="130" t="s">
        <v>86</v>
      </c>
    </row>
    <row r="98" s="7" customFormat="1" ht="16.5" customHeight="1">
      <c r="A98" s="118" t="s">
        <v>80</v>
      </c>
      <c r="B98" s="119"/>
      <c r="C98" s="120"/>
      <c r="D98" s="121" t="s">
        <v>93</v>
      </c>
      <c r="E98" s="121"/>
      <c r="F98" s="121"/>
      <c r="G98" s="121"/>
      <c r="H98" s="121"/>
      <c r="I98" s="122"/>
      <c r="J98" s="121" t="s">
        <v>94</v>
      </c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3">
        <f>'SO3 - kanalizace + přípoj...'!J30</f>
        <v>0</v>
      </c>
      <c r="AH98" s="122"/>
      <c r="AI98" s="122"/>
      <c r="AJ98" s="122"/>
      <c r="AK98" s="122"/>
      <c r="AL98" s="122"/>
      <c r="AM98" s="122"/>
      <c r="AN98" s="123">
        <f>SUM(AG98,AT98)</f>
        <v>0</v>
      </c>
      <c r="AO98" s="122"/>
      <c r="AP98" s="122"/>
      <c r="AQ98" s="124" t="s">
        <v>83</v>
      </c>
      <c r="AR98" s="125"/>
      <c r="AS98" s="126">
        <v>0</v>
      </c>
      <c r="AT98" s="127">
        <f>ROUND(SUM(AV98:AW98),2)</f>
        <v>0</v>
      </c>
      <c r="AU98" s="128">
        <f>'SO3 - kanalizace + přípoj...'!P121</f>
        <v>0</v>
      </c>
      <c r="AV98" s="127">
        <f>'SO3 - kanalizace + přípoj...'!J33</f>
        <v>0</v>
      </c>
      <c r="AW98" s="127">
        <f>'SO3 - kanalizace + přípoj...'!J34</f>
        <v>0</v>
      </c>
      <c r="AX98" s="127">
        <f>'SO3 - kanalizace + přípoj...'!J35</f>
        <v>0</v>
      </c>
      <c r="AY98" s="127">
        <f>'SO3 - kanalizace + přípoj...'!J36</f>
        <v>0</v>
      </c>
      <c r="AZ98" s="127">
        <f>'SO3 - kanalizace + přípoj...'!F33</f>
        <v>0</v>
      </c>
      <c r="BA98" s="127">
        <f>'SO3 - kanalizace + přípoj...'!F34</f>
        <v>0</v>
      </c>
      <c r="BB98" s="127">
        <f>'SO3 - kanalizace + přípoj...'!F35</f>
        <v>0</v>
      </c>
      <c r="BC98" s="127">
        <f>'SO3 - kanalizace + přípoj...'!F36</f>
        <v>0</v>
      </c>
      <c r="BD98" s="129">
        <f>'SO3 - kanalizace + přípoj...'!F37</f>
        <v>0</v>
      </c>
      <c r="BE98" s="7"/>
      <c r="BT98" s="130" t="s">
        <v>84</v>
      </c>
      <c r="BV98" s="130" t="s">
        <v>78</v>
      </c>
      <c r="BW98" s="130" t="s">
        <v>95</v>
      </c>
      <c r="BX98" s="130" t="s">
        <v>5</v>
      </c>
      <c r="CL98" s="130" t="s">
        <v>1</v>
      </c>
      <c r="CM98" s="130" t="s">
        <v>86</v>
      </c>
    </row>
    <row r="99" s="7" customFormat="1" ht="16.5" customHeight="1">
      <c r="A99" s="118" t="s">
        <v>80</v>
      </c>
      <c r="B99" s="119"/>
      <c r="C99" s="120"/>
      <c r="D99" s="121" t="s">
        <v>96</v>
      </c>
      <c r="E99" s="121"/>
      <c r="F99" s="121"/>
      <c r="G99" s="121"/>
      <c r="H99" s="121"/>
      <c r="I99" s="122"/>
      <c r="J99" s="121" t="s">
        <v>97</v>
      </c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3">
        <f>'SO4 - vodovod + přípojky ...'!J30</f>
        <v>0</v>
      </c>
      <c r="AH99" s="122"/>
      <c r="AI99" s="122"/>
      <c r="AJ99" s="122"/>
      <c r="AK99" s="122"/>
      <c r="AL99" s="122"/>
      <c r="AM99" s="122"/>
      <c r="AN99" s="123">
        <f>SUM(AG99,AT99)</f>
        <v>0</v>
      </c>
      <c r="AO99" s="122"/>
      <c r="AP99" s="122"/>
      <c r="AQ99" s="124" t="s">
        <v>83</v>
      </c>
      <c r="AR99" s="125"/>
      <c r="AS99" s="126">
        <v>0</v>
      </c>
      <c r="AT99" s="127">
        <f>ROUND(SUM(AV99:AW99),2)</f>
        <v>0</v>
      </c>
      <c r="AU99" s="128">
        <f>'SO4 - vodovod + přípojky ...'!P121</f>
        <v>0</v>
      </c>
      <c r="AV99" s="127">
        <f>'SO4 - vodovod + přípojky ...'!J33</f>
        <v>0</v>
      </c>
      <c r="AW99" s="127">
        <f>'SO4 - vodovod + přípojky ...'!J34</f>
        <v>0</v>
      </c>
      <c r="AX99" s="127">
        <f>'SO4 - vodovod + přípojky ...'!J35</f>
        <v>0</v>
      </c>
      <c r="AY99" s="127">
        <f>'SO4 - vodovod + přípojky ...'!J36</f>
        <v>0</v>
      </c>
      <c r="AZ99" s="127">
        <f>'SO4 - vodovod + přípojky ...'!F33</f>
        <v>0</v>
      </c>
      <c r="BA99" s="127">
        <f>'SO4 - vodovod + přípojky ...'!F34</f>
        <v>0</v>
      </c>
      <c r="BB99" s="127">
        <f>'SO4 - vodovod + přípojky ...'!F35</f>
        <v>0</v>
      </c>
      <c r="BC99" s="127">
        <f>'SO4 - vodovod + přípojky ...'!F36</f>
        <v>0</v>
      </c>
      <c r="BD99" s="129">
        <f>'SO4 - vodovod + přípojky ...'!F37</f>
        <v>0</v>
      </c>
      <c r="BE99" s="7"/>
      <c r="BT99" s="130" t="s">
        <v>84</v>
      </c>
      <c r="BV99" s="130" t="s">
        <v>78</v>
      </c>
      <c r="BW99" s="130" t="s">
        <v>98</v>
      </c>
      <c r="BX99" s="130" t="s">
        <v>5</v>
      </c>
      <c r="CL99" s="130" t="s">
        <v>1</v>
      </c>
      <c r="CM99" s="130" t="s">
        <v>86</v>
      </c>
    </row>
    <row r="100" s="7" customFormat="1" ht="16.5" customHeight="1">
      <c r="A100" s="118" t="s">
        <v>80</v>
      </c>
      <c r="B100" s="119"/>
      <c r="C100" s="120"/>
      <c r="D100" s="121" t="s">
        <v>99</v>
      </c>
      <c r="E100" s="121"/>
      <c r="F100" s="121"/>
      <c r="G100" s="121"/>
      <c r="H100" s="121"/>
      <c r="I100" s="122"/>
      <c r="J100" s="121" t="s">
        <v>100</v>
      </c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3">
        <f>'SO5.1 - přípojky stávajíc...'!J30</f>
        <v>0</v>
      </c>
      <c r="AH100" s="122"/>
      <c r="AI100" s="122"/>
      <c r="AJ100" s="122"/>
      <c r="AK100" s="122"/>
      <c r="AL100" s="122"/>
      <c r="AM100" s="122"/>
      <c r="AN100" s="123">
        <f>SUM(AG100,AT100)</f>
        <v>0</v>
      </c>
      <c r="AO100" s="122"/>
      <c r="AP100" s="122"/>
      <c r="AQ100" s="124" t="s">
        <v>83</v>
      </c>
      <c r="AR100" s="125"/>
      <c r="AS100" s="126">
        <v>0</v>
      </c>
      <c r="AT100" s="127">
        <f>ROUND(SUM(AV100:AW100),2)</f>
        <v>0</v>
      </c>
      <c r="AU100" s="128">
        <f>'SO5.1 - přípojky stávajíc...'!P121</f>
        <v>0</v>
      </c>
      <c r="AV100" s="127">
        <f>'SO5.1 - přípojky stávajíc...'!J33</f>
        <v>0</v>
      </c>
      <c r="AW100" s="127">
        <f>'SO5.1 - přípojky stávajíc...'!J34</f>
        <v>0</v>
      </c>
      <c r="AX100" s="127">
        <f>'SO5.1 - přípojky stávajíc...'!J35</f>
        <v>0</v>
      </c>
      <c r="AY100" s="127">
        <f>'SO5.1 - přípojky stávajíc...'!J36</f>
        <v>0</v>
      </c>
      <c r="AZ100" s="127">
        <f>'SO5.1 - přípojky stávajíc...'!F33</f>
        <v>0</v>
      </c>
      <c r="BA100" s="127">
        <f>'SO5.1 - přípojky stávajíc...'!F34</f>
        <v>0</v>
      </c>
      <c r="BB100" s="127">
        <f>'SO5.1 - přípojky stávajíc...'!F35</f>
        <v>0</v>
      </c>
      <c r="BC100" s="127">
        <f>'SO5.1 - přípojky stávajíc...'!F36</f>
        <v>0</v>
      </c>
      <c r="BD100" s="129">
        <f>'SO5.1 - přípojky stávajíc...'!F37</f>
        <v>0</v>
      </c>
      <c r="BE100" s="7"/>
      <c r="BT100" s="130" t="s">
        <v>84</v>
      </c>
      <c r="BV100" s="130" t="s">
        <v>78</v>
      </c>
      <c r="BW100" s="130" t="s">
        <v>101</v>
      </c>
      <c r="BX100" s="130" t="s">
        <v>5</v>
      </c>
      <c r="CL100" s="130" t="s">
        <v>1</v>
      </c>
      <c r="CM100" s="130" t="s">
        <v>86</v>
      </c>
    </row>
    <row r="101" s="7" customFormat="1" ht="16.5" customHeight="1">
      <c r="A101" s="118" t="s">
        <v>80</v>
      </c>
      <c r="B101" s="119"/>
      <c r="C101" s="120"/>
      <c r="D101" s="121" t="s">
        <v>102</v>
      </c>
      <c r="E101" s="121"/>
      <c r="F101" s="121"/>
      <c r="G101" s="121"/>
      <c r="H101" s="121"/>
      <c r="I101" s="122"/>
      <c r="J101" s="121" t="s">
        <v>103</v>
      </c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3">
        <f>'SO5.2 - přeložení stávají...'!J30</f>
        <v>0</v>
      </c>
      <c r="AH101" s="122"/>
      <c r="AI101" s="122"/>
      <c r="AJ101" s="122"/>
      <c r="AK101" s="122"/>
      <c r="AL101" s="122"/>
      <c r="AM101" s="122"/>
      <c r="AN101" s="123">
        <f>SUM(AG101,AT101)</f>
        <v>0</v>
      </c>
      <c r="AO101" s="122"/>
      <c r="AP101" s="122"/>
      <c r="AQ101" s="124" t="s">
        <v>83</v>
      </c>
      <c r="AR101" s="125"/>
      <c r="AS101" s="126">
        <v>0</v>
      </c>
      <c r="AT101" s="127">
        <f>ROUND(SUM(AV101:AW101),2)</f>
        <v>0</v>
      </c>
      <c r="AU101" s="128">
        <f>'SO5.2 - přeložení stávají...'!P122</f>
        <v>0</v>
      </c>
      <c r="AV101" s="127">
        <f>'SO5.2 - přeložení stávají...'!J33</f>
        <v>0</v>
      </c>
      <c r="AW101" s="127">
        <f>'SO5.2 - přeložení stávají...'!J34</f>
        <v>0</v>
      </c>
      <c r="AX101" s="127">
        <f>'SO5.2 - přeložení stávají...'!J35</f>
        <v>0</v>
      </c>
      <c r="AY101" s="127">
        <f>'SO5.2 - přeložení stávají...'!J36</f>
        <v>0</v>
      </c>
      <c r="AZ101" s="127">
        <f>'SO5.2 - přeložení stávají...'!F33</f>
        <v>0</v>
      </c>
      <c r="BA101" s="127">
        <f>'SO5.2 - přeložení stávají...'!F34</f>
        <v>0</v>
      </c>
      <c r="BB101" s="127">
        <f>'SO5.2 - přeložení stávají...'!F35</f>
        <v>0</v>
      </c>
      <c r="BC101" s="127">
        <f>'SO5.2 - přeložení stávají...'!F36</f>
        <v>0</v>
      </c>
      <c r="BD101" s="129">
        <f>'SO5.2 - přeložení stávají...'!F37</f>
        <v>0</v>
      </c>
      <c r="BE101" s="7"/>
      <c r="BT101" s="130" t="s">
        <v>84</v>
      </c>
      <c r="BV101" s="130" t="s">
        <v>78</v>
      </c>
      <c r="BW101" s="130" t="s">
        <v>104</v>
      </c>
      <c r="BX101" s="130" t="s">
        <v>5</v>
      </c>
      <c r="CL101" s="130" t="s">
        <v>1</v>
      </c>
      <c r="CM101" s="130" t="s">
        <v>86</v>
      </c>
    </row>
    <row r="102" s="7" customFormat="1" ht="16.5" customHeight="1">
      <c r="A102" s="118" t="s">
        <v>80</v>
      </c>
      <c r="B102" s="119"/>
      <c r="C102" s="120"/>
      <c r="D102" s="121" t="s">
        <v>105</v>
      </c>
      <c r="E102" s="121"/>
      <c r="F102" s="121"/>
      <c r="G102" s="121"/>
      <c r="H102" s="121"/>
      <c r="I102" s="122"/>
      <c r="J102" s="121" t="s">
        <v>106</v>
      </c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3">
        <f>'SO6 - VRN'!J30</f>
        <v>0</v>
      </c>
      <c r="AH102" s="122"/>
      <c r="AI102" s="122"/>
      <c r="AJ102" s="122"/>
      <c r="AK102" s="122"/>
      <c r="AL102" s="122"/>
      <c r="AM102" s="122"/>
      <c r="AN102" s="123">
        <f>SUM(AG102,AT102)</f>
        <v>0</v>
      </c>
      <c r="AO102" s="122"/>
      <c r="AP102" s="122"/>
      <c r="AQ102" s="124" t="s">
        <v>83</v>
      </c>
      <c r="AR102" s="125"/>
      <c r="AS102" s="131">
        <v>0</v>
      </c>
      <c r="AT102" s="132">
        <f>ROUND(SUM(AV102:AW102),2)</f>
        <v>0</v>
      </c>
      <c r="AU102" s="133">
        <f>'SO6 - VRN'!P123</f>
        <v>0</v>
      </c>
      <c r="AV102" s="132">
        <f>'SO6 - VRN'!J33</f>
        <v>0</v>
      </c>
      <c r="AW102" s="132">
        <f>'SO6 - VRN'!J34</f>
        <v>0</v>
      </c>
      <c r="AX102" s="132">
        <f>'SO6 - VRN'!J35</f>
        <v>0</v>
      </c>
      <c r="AY102" s="132">
        <f>'SO6 - VRN'!J36</f>
        <v>0</v>
      </c>
      <c r="AZ102" s="132">
        <f>'SO6 - VRN'!F33</f>
        <v>0</v>
      </c>
      <c r="BA102" s="132">
        <f>'SO6 - VRN'!F34</f>
        <v>0</v>
      </c>
      <c r="BB102" s="132">
        <f>'SO6 - VRN'!F35</f>
        <v>0</v>
      </c>
      <c r="BC102" s="132">
        <f>'SO6 - VRN'!F36</f>
        <v>0</v>
      </c>
      <c r="BD102" s="134">
        <f>'SO6 - VRN'!F37</f>
        <v>0</v>
      </c>
      <c r="BE102" s="7"/>
      <c r="BT102" s="130" t="s">
        <v>84</v>
      </c>
      <c r="BV102" s="130" t="s">
        <v>78</v>
      </c>
      <c r="BW102" s="130" t="s">
        <v>107</v>
      </c>
      <c r="BX102" s="130" t="s">
        <v>5</v>
      </c>
      <c r="CL102" s="130" t="s">
        <v>1</v>
      </c>
      <c r="CM102" s="130" t="s">
        <v>86</v>
      </c>
    </row>
    <row r="103">
      <c r="B103" s="18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7"/>
    </row>
    <row r="104" s="2" customFormat="1" ht="30" customHeight="1">
      <c r="A104" s="37"/>
      <c r="B104" s="38"/>
      <c r="C104" s="106" t="s">
        <v>108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109">
        <f>ROUND(SUM(AG105:AG108), 2)</f>
        <v>0</v>
      </c>
      <c r="AH104" s="109"/>
      <c r="AI104" s="109"/>
      <c r="AJ104" s="109"/>
      <c r="AK104" s="109"/>
      <c r="AL104" s="109"/>
      <c r="AM104" s="109"/>
      <c r="AN104" s="109">
        <f>ROUND(SUM(AN105:AN108), 2)</f>
        <v>0</v>
      </c>
      <c r="AO104" s="109"/>
      <c r="AP104" s="109"/>
      <c r="AQ104" s="135"/>
      <c r="AR104" s="40"/>
      <c r="AS104" s="99" t="s">
        <v>109</v>
      </c>
      <c r="AT104" s="100" t="s">
        <v>110</v>
      </c>
      <c r="AU104" s="100" t="s">
        <v>40</v>
      </c>
      <c r="AV104" s="101" t="s">
        <v>63</v>
      </c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="2" customFormat="1" ht="19.92" customHeight="1">
      <c r="A105" s="37"/>
      <c r="B105" s="38"/>
      <c r="C105" s="39"/>
      <c r="D105" s="136" t="s">
        <v>111</v>
      </c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  <c r="AA105" s="136"/>
      <c r="AB105" s="136"/>
      <c r="AC105" s="39"/>
      <c r="AD105" s="39"/>
      <c r="AE105" s="39"/>
      <c r="AF105" s="39"/>
      <c r="AG105" s="137">
        <f>ROUND(AG94 * AS105, 2)</f>
        <v>0</v>
      </c>
      <c r="AH105" s="138"/>
      <c r="AI105" s="138"/>
      <c r="AJ105" s="138"/>
      <c r="AK105" s="138"/>
      <c r="AL105" s="138"/>
      <c r="AM105" s="138"/>
      <c r="AN105" s="138">
        <f>ROUND(AG105 + AV105, 2)</f>
        <v>0</v>
      </c>
      <c r="AO105" s="138"/>
      <c r="AP105" s="138"/>
      <c r="AQ105" s="39"/>
      <c r="AR105" s="40"/>
      <c r="AS105" s="139">
        <v>0</v>
      </c>
      <c r="AT105" s="140" t="s">
        <v>112</v>
      </c>
      <c r="AU105" s="140" t="s">
        <v>41</v>
      </c>
      <c r="AV105" s="141">
        <f>ROUND(IF(AU105="základní",AG105*L32,IF(AU105="snížená",AG105*L33,0)), 2)</f>
        <v>0</v>
      </c>
      <c r="AW105" s="37"/>
      <c r="AX105" s="37"/>
      <c r="AY105" s="37"/>
      <c r="AZ105" s="37"/>
      <c r="BA105" s="37"/>
      <c r="BB105" s="37"/>
      <c r="BC105" s="37"/>
      <c r="BD105" s="37"/>
      <c r="BE105" s="37"/>
      <c r="BV105" s="14" t="s">
        <v>113</v>
      </c>
      <c r="BY105" s="142">
        <f>IF(AU105="základní",AV105,0)</f>
        <v>0</v>
      </c>
      <c r="BZ105" s="142">
        <f>IF(AU105="snížená",AV105,0)</f>
        <v>0</v>
      </c>
      <c r="CA105" s="142">
        <v>0</v>
      </c>
      <c r="CB105" s="142">
        <v>0</v>
      </c>
      <c r="CC105" s="142">
        <v>0</v>
      </c>
      <c r="CD105" s="142">
        <f>IF(AU105="základní",AG105,0)</f>
        <v>0</v>
      </c>
      <c r="CE105" s="142">
        <f>IF(AU105="snížená",AG105,0)</f>
        <v>0</v>
      </c>
      <c r="CF105" s="142">
        <f>IF(AU105="zákl. přenesená",AG105,0)</f>
        <v>0</v>
      </c>
      <c r="CG105" s="142">
        <f>IF(AU105="sníž. přenesená",AG105,0)</f>
        <v>0</v>
      </c>
      <c r="CH105" s="142">
        <f>IF(AU105="nulová",AG105,0)</f>
        <v>0</v>
      </c>
      <c r="CI105" s="14">
        <f>IF(AU105="základní",1,IF(AU105="snížená",2,IF(AU105="zákl. přenesená",4,IF(AU105="sníž. přenesená",5,3))))</f>
        <v>1</v>
      </c>
      <c r="CJ105" s="14">
        <f>IF(AT105="stavební čast",1,IF(AT105="investiční čast",2,3))</f>
        <v>1</v>
      </c>
      <c r="CK105" s="14" t="str">
        <f>IF(D105="Vyplň vlastní","","x")</f>
        <v>x</v>
      </c>
    </row>
    <row r="106" s="2" customFormat="1" ht="19.92" customHeight="1">
      <c r="A106" s="37"/>
      <c r="B106" s="38"/>
      <c r="C106" s="39"/>
      <c r="D106" s="143" t="s">
        <v>114</v>
      </c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  <c r="AA106" s="136"/>
      <c r="AB106" s="136"/>
      <c r="AC106" s="39"/>
      <c r="AD106" s="39"/>
      <c r="AE106" s="39"/>
      <c r="AF106" s="39"/>
      <c r="AG106" s="137">
        <f>ROUND(AG94 * AS106, 2)</f>
        <v>0</v>
      </c>
      <c r="AH106" s="138"/>
      <c r="AI106" s="138"/>
      <c r="AJ106" s="138"/>
      <c r="AK106" s="138"/>
      <c r="AL106" s="138"/>
      <c r="AM106" s="138"/>
      <c r="AN106" s="138">
        <f>ROUND(AG106 + AV106, 2)</f>
        <v>0</v>
      </c>
      <c r="AO106" s="138"/>
      <c r="AP106" s="138"/>
      <c r="AQ106" s="39"/>
      <c r="AR106" s="40"/>
      <c r="AS106" s="139">
        <v>0</v>
      </c>
      <c r="AT106" s="140" t="s">
        <v>112</v>
      </c>
      <c r="AU106" s="140" t="s">
        <v>41</v>
      </c>
      <c r="AV106" s="141">
        <f>ROUND(IF(AU106="základní",AG106*L32,IF(AU106="snížená",AG106*L33,0)), 2)</f>
        <v>0</v>
      </c>
      <c r="AW106" s="37"/>
      <c r="AX106" s="37"/>
      <c r="AY106" s="37"/>
      <c r="AZ106" s="37"/>
      <c r="BA106" s="37"/>
      <c r="BB106" s="37"/>
      <c r="BC106" s="37"/>
      <c r="BD106" s="37"/>
      <c r="BE106" s="37"/>
      <c r="BV106" s="14" t="s">
        <v>115</v>
      </c>
      <c r="BY106" s="142">
        <f>IF(AU106="základní",AV106,0)</f>
        <v>0</v>
      </c>
      <c r="BZ106" s="142">
        <f>IF(AU106="snížená",AV106,0)</f>
        <v>0</v>
      </c>
      <c r="CA106" s="142">
        <v>0</v>
      </c>
      <c r="CB106" s="142">
        <v>0</v>
      </c>
      <c r="CC106" s="142">
        <v>0</v>
      </c>
      <c r="CD106" s="142">
        <f>IF(AU106="základní",AG106,0)</f>
        <v>0</v>
      </c>
      <c r="CE106" s="142">
        <f>IF(AU106="snížená",AG106,0)</f>
        <v>0</v>
      </c>
      <c r="CF106" s="142">
        <f>IF(AU106="zákl. přenesená",AG106,0)</f>
        <v>0</v>
      </c>
      <c r="CG106" s="142">
        <f>IF(AU106="sníž. přenesená",AG106,0)</f>
        <v>0</v>
      </c>
      <c r="CH106" s="142">
        <f>IF(AU106="nulová",AG106,0)</f>
        <v>0</v>
      </c>
      <c r="CI106" s="14">
        <f>IF(AU106="základní",1,IF(AU106="snížená",2,IF(AU106="zákl. přenesená",4,IF(AU106="sníž. přenesená",5,3))))</f>
        <v>1</v>
      </c>
      <c r="CJ106" s="14">
        <f>IF(AT106="stavební čast",1,IF(AT106="investiční čast",2,3))</f>
        <v>1</v>
      </c>
      <c r="CK106" s="14" t="str">
        <f>IF(D106="Vyplň vlastní","","x")</f>
        <v/>
      </c>
    </row>
    <row r="107" s="2" customFormat="1" ht="19.92" customHeight="1">
      <c r="A107" s="37"/>
      <c r="B107" s="38"/>
      <c r="C107" s="39"/>
      <c r="D107" s="143" t="s">
        <v>114</v>
      </c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  <c r="AA107" s="136"/>
      <c r="AB107" s="136"/>
      <c r="AC107" s="39"/>
      <c r="AD107" s="39"/>
      <c r="AE107" s="39"/>
      <c r="AF107" s="39"/>
      <c r="AG107" s="137">
        <f>ROUND(AG94 * AS107, 2)</f>
        <v>0</v>
      </c>
      <c r="AH107" s="138"/>
      <c r="AI107" s="138"/>
      <c r="AJ107" s="138"/>
      <c r="AK107" s="138"/>
      <c r="AL107" s="138"/>
      <c r="AM107" s="138"/>
      <c r="AN107" s="138">
        <f>ROUND(AG107 + AV107, 2)</f>
        <v>0</v>
      </c>
      <c r="AO107" s="138"/>
      <c r="AP107" s="138"/>
      <c r="AQ107" s="39"/>
      <c r="AR107" s="40"/>
      <c r="AS107" s="139">
        <v>0</v>
      </c>
      <c r="AT107" s="140" t="s">
        <v>112</v>
      </c>
      <c r="AU107" s="140" t="s">
        <v>41</v>
      </c>
      <c r="AV107" s="141">
        <f>ROUND(IF(AU107="základní",AG107*L32,IF(AU107="snížená",AG107*L33,0)), 2)</f>
        <v>0</v>
      </c>
      <c r="AW107" s="37"/>
      <c r="AX107" s="37"/>
      <c r="AY107" s="37"/>
      <c r="AZ107" s="37"/>
      <c r="BA107" s="37"/>
      <c r="BB107" s="37"/>
      <c r="BC107" s="37"/>
      <c r="BD107" s="37"/>
      <c r="BE107" s="37"/>
      <c r="BV107" s="14" t="s">
        <v>115</v>
      </c>
      <c r="BY107" s="142">
        <f>IF(AU107="základní",AV107,0)</f>
        <v>0</v>
      </c>
      <c r="BZ107" s="142">
        <f>IF(AU107="snížená",AV107,0)</f>
        <v>0</v>
      </c>
      <c r="CA107" s="142">
        <v>0</v>
      </c>
      <c r="CB107" s="142">
        <v>0</v>
      </c>
      <c r="CC107" s="142">
        <v>0</v>
      </c>
      <c r="CD107" s="142">
        <f>IF(AU107="základní",AG107,0)</f>
        <v>0</v>
      </c>
      <c r="CE107" s="142">
        <f>IF(AU107="snížená",AG107,0)</f>
        <v>0</v>
      </c>
      <c r="CF107" s="142">
        <f>IF(AU107="zákl. přenesená",AG107,0)</f>
        <v>0</v>
      </c>
      <c r="CG107" s="142">
        <f>IF(AU107="sníž. přenesená",AG107,0)</f>
        <v>0</v>
      </c>
      <c r="CH107" s="142">
        <f>IF(AU107="nulová",AG107,0)</f>
        <v>0</v>
      </c>
      <c r="CI107" s="14">
        <f>IF(AU107="základní",1,IF(AU107="snížená",2,IF(AU107="zákl. přenesená",4,IF(AU107="sníž. přenesená",5,3))))</f>
        <v>1</v>
      </c>
      <c r="CJ107" s="14">
        <f>IF(AT107="stavební čast",1,IF(AT107="investiční čast",2,3))</f>
        <v>1</v>
      </c>
      <c r="CK107" s="14" t="str">
        <f>IF(D107="Vyplň vlastní","","x")</f>
        <v/>
      </c>
    </row>
    <row r="108" s="2" customFormat="1" ht="19.92" customHeight="1">
      <c r="A108" s="37"/>
      <c r="B108" s="38"/>
      <c r="C108" s="39"/>
      <c r="D108" s="143" t="s">
        <v>114</v>
      </c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  <c r="AA108" s="136"/>
      <c r="AB108" s="136"/>
      <c r="AC108" s="39"/>
      <c r="AD108" s="39"/>
      <c r="AE108" s="39"/>
      <c r="AF108" s="39"/>
      <c r="AG108" s="137">
        <f>ROUND(AG94 * AS108, 2)</f>
        <v>0</v>
      </c>
      <c r="AH108" s="138"/>
      <c r="AI108" s="138"/>
      <c r="AJ108" s="138"/>
      <c r="AK108" s="138"/>
      <c r="AL108" s="138"/>
      <c r="AM108" s="138"/>
      <c r="AN108" s="138">
        <f>ROUND(AG108 + AV108, 2)</f>
        <v>0</v>
      </c>
      <c r="AO108" s="138"/>
      <c r="AP108" s="138"/>
      <c r="AQ108" s="39"/>
      <c r="AR108" s="40"/>
      <c r="AS108" s="144">
        <v>0</v>
      </c>
      <c r="AT108" s="145" t="s">
        <v>112</v>
      </c>
      <c r="AU108" s="145" t="s">
        <v>41</v>
      </c>
      <c r="AV108" s="146">
        <f>ROUND(IF(AU108="základní",AG108*L32,IF(AU108="snížená",AG108*L33,0)), 2)</f>
        <v>0</v>
      </c>
      <c r="AW108" s="37"/>
      <c r="AX108" s="37"/>
      <c r="AY108" s="37"/>
      <c r="AZ108" s="37"/>
      <c r="BA108" s="37"/>
      <c r="BB108" s="37"/>
      <c r="BC108" s="37"/>
      <c r="BD108" s="37"/>
      <c r="BE108" s="37"/>
      <c r="BV108" s="14" t="s">
        <v>115</v>
      </c>
      <c r="BY108" s="142">
        <f>IF(AU108="základní",AV108,0)</f>
        <v>0</v>
      </c>
      <c r="BZ108" s="142">
        <f>IF(AU108="snížená",AV108,0)</f>
        <v>0</v>
      </c>
      <c r="CA108" s="142">
        <v>0</v>
      </c>
      <c r="CB108" s="142">
        <v>0</v>
      </c>
      <c r="CC108" s="142">
        <v>0</v>
      </c>
      <c r="CD108" s="142">
        <f>IF(AU108="základní",AG108,0)</f>
        <v>0</v>
      </c>
      <c r="CE108" s="142">
        <f>IF(AU108="snížená",AG108,0)</f>
        <v>0</v>
      </c>
      <c r="CF108" s="142">
        <f>IF(AU108="zákl. přenesená",AG108,0)</f>
        <v>0</v>
      </c>
      <c r="CG108" s="142">
        <f>IF(AU108="sníž. přenesená",AG108,0)</f>
        <v>0</v>
      </c>
      <c r="CH108" s="142">
        <f>IF(AU108="nulová",AG108,0)</f>
        <v>0</v>
      </c>
      <c r="CI108" s="14">
        <f>IF(AU108="základní",1,IF(AU108="snížená",2,IF(AU108="zákl. přenesená",4,IF(AU108="sníž. přenesená",5,3))))</f>
        <v>1</v>
      </c>
      <c r="CJ108" s="14">
        <f>IF(AT108="stavební čast",1,IF(AT108="investiční čast",2,3))</f>
        <v>1</v>
      </c>
      <c r="CK108" s="14" t="str">
        <f>IF(D108="Vyplň vlastní","","x")</f>
        <v/>
      </c>
    </row>
    <row r="109" s="2" customFormat="1" ht="10.8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40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="2" customFormat="1" ht="30" customHeight="1">
      <c r="A110" s="37"/>
      <c r="B110" s="38"/>
      <c r="C110" s="147" t="s">
        <v>116</v>
      </c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/>
      <c r="W110" s="148"/>
      <c r="X110" s="148"/>
      <c r="Y110" s="148"/>
      <c r="Z110" s="148"/>
      <c r="AA110" s="148"/>
      <c r="AB110" s="148"/>
      <c r="AC110" s="148"/>
      <c r="AD110" s="148"/>
      <c r="AE110" s="148"/>
      <c r="AF110" s="148"/>
      <c r="AG110" s="149">
        <f>ROUND(AG94 + AG104, 2)</f>
        <v>0</v>
      </c>
      <c r="AH110" s="149"/>
      <c r="AI110" s="149"/>
      <c r="AJ110" s="149"/>
      <c r="AK110" s="149"/>
      <c r="AL110" s="149"/>
      <c r="AM110" s="149"/>
      <c r="AN110" s="149">
        <f>ROUND(AN94 + AN104, 2)</f>
        <v>0</v>
      </c>
      <c r="AO110" s="149"/>
      <c r="AP110" s="149"/>
      <c r="AQ110" s="148"/>
      <c r="AR110" s="40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="2" customFormat="1" ht="6.96" customHeight="1">
      <c r="A111" s="37"/>
      <c r="B111" s="65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  <c r="AQ111" s="66"/>
      <c r="AR111" s="40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</sheetData>
  <sheetProtection sheet="1" formatColumns="0" formatRows="0" objects="1" scenarios="1" spinCount="100000" saltValue="GRfuKlwtpXwywiIe4RpvFDP9CjbVPWeywNGqu5uMwDlGg9qstxbOXSK1nZQjL9zKc+mAwU6h0nMWOBvgFIEgcA==" hashValue="AaQoLPLnMoVhsVkRkkmhew4tvx3ze2FiigRJABQhukSFvKdi7rQ4zp6ngCDmPeHzmQhZ1Aulk3rvEFzl3FCayA==" algorithmName="SHA-512" password="CC35"/>
  <mergeCells count="88">
    <mergeCell ref="C92:G92"/>
    <mergeCell ref="D98:H98"/>
    <mergeCell ref="D96:H96"/>
    <mergeCell ref="D107:AB107"/>
    <mergeCell ref="D99:H99"/>
    <mergeCell ref="D95:H95"/>
    <mergeCell ref="D100:H100"/>
    <mergeCell ref="D97:H97"/>
    <mergeCell ref="D101:H101"/>
    <mergeCell ref="D102:H102"/>
    <mergeCell ref="D105:AB105"/>
    <mergeCell ref="D106:AB106"/>
    <mergeCell ref="I92:AF92"/>
    <mergeCell ref="J101:AF101"/>
    <mergeCell ref="J97:AF97"/>
    <mergeCell ref="J99:AF99"/>
    <mergeCell ref="J102:AF102"/>
    <mergeCell ref="J95:AF95"/>
    <mergeCell ref="J96:AF96"/>
    <mergeCell ref="J98:AF98"/>
    <mergeCell ref="J100:AF100"/>
    <mergeCell ref="L85:AO85"/>
    <mergeCell ref="AG97:AM97"/>
    <mergeCell ref="AG106:AM106"/>
    <mergeCell ref="AG105:AM105"/>
    <mergeCell ref="AG102:AM102"/>
    <mergeCell ref="AG92:AM92"/>
    <mergeCell ref="AG100:AM100"/>
    <mergeCell ref="AG101:AM101"/>
    <mergeCell ref="AG96:AM96"/>
    <mergeCell ref="D108:AB108"/>
    <mergeCell ref="AG108:AM108"/>
    <mergeCell ref="AG94:AM94"/>
    <mergeCell ref="AG104:AM104"/>
    <mergeCell ref="AG110:AM110"/>
    <mergeCell ref="BE5:BE34"/>
    <mergeCell ref="K5:AO5"/>
    <mergeCell ref="K6:AO6"/>
    <mergeCell ref="E14:AJ14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L32:P32"/>
    <mergeCell ref="W32:AE32"/>
    <mergeCell ref="W33:AE33"/>
    <mergeCell ref="AK33:AO33"/>
    <mergeCell ref="L33:P33"/>
    <mergeCell ref="AK34:AO34"/>
    <mergeCell ref="L34:P34"/>
    <mergeCell ref="W34:AE34"/>
    <mergeCell ref="W35:AE35"/>
    <mergeCell ref="L35:P35"/>
    <mergeCell ref="AK35:AO35"/>
    <mergeCell ref="AK36:AO36"/>
    <mergeCell ref="W36:AE36"/>
    <mergeCell ref="L36:P36"/>
    <mergeCell ref="AK38:AO38"/>
    <mergeCell ref="X38:AB38"/>
    <mergeCell ref="AR2:BE2"/>
    <mergeCell ref="AG98:AM98"/>
    <mergeCell ref="AG99:AM99"/>
    <mergeCell ref="AG107:AM107"/>
    <mergeCell ref="AG95:AM95"/>
    <mergeCell ref="AM87:AN87"/>
    <mergeCell ref="AM90:AP90"/>
    <mergeCell ref="AM89:AP89"/>
    <mergeCell ref="AN92:AP92"/>
    <mergeCell ref="AN102:AP102"/>
    <mergeCell ref="AN99:AP99"/>
    <mergeCell ref="AN97:AP97"/>
    <mergeCell ref="AN100:AP100"/>
    <mergeCell ref="AN105:AP105"/>
    <mergeCell ref="AN96:AP96"/>
    <mergeCell ref="AN101:AP101"/>
    <mergeCell ref="AN106:AP106"/>
    <mergeCell ref="AN98:AP98"/>
    <mergeCell ref="AN95:AP95"/>
    <mergeCell ref="AS89:AT91"/>
    <mergeCell ref="AN107:AP107"/>
    <mergeCell ref="AN108:AP108"/>
    <mergeCell ref="AN94:AP94"/>
    <mergeCell ref="AN104:AP104"/>
    <mergeCell ref="AN110:AP110"/>
  </mergeCells>
  <dataValidations count="2">
    <dataValidation type="list" allowBlank="1" showInputMessage="1" showErrorMessage="1" error="Povoleny jsou hodnoty základní, snížená, zákl. přenesená, sníž. přenesená, nulová." sqref="AU104:AU108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104:AT108">
      <formula1>"stavební čast, technologická čast, investiční čast"</formula1>
    </dataValidation>
  </dataValidations>
  <hyperlinks>
    <hyperlink ref="A95" location="'SO1 - vyčištění terénu'!C2" display="/"/>
    <hyperlink ref="A96" location="'SO2.1 - zpevněné plochy'!C2" display="/"/>
    <hyperlink ref="A97" location="'SO2.2 - liniové odvodnění'!C2" display="/"/>
    <hyperlink ref="A98" location="'SO3 - kanalizace + přípoj...'!C2" display="/"/>
    <hyperlink ref="A99" location="'SO4 - vodovod + přípojky ...'!C2" display="/"/>
    <hyperlink ref="A100" location="'SO5.1 - přípojky stávajíc...'!C2" display="/"/>
    <hyperlink ref="A101" location="'SO5.2 - přeložení stávají...'!C2" display="/"/>
    <hyperlink ref="A102" location="'SO6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85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7"/>
      <c r="AT3" s="14" t="s">
        <v>86</v>
      </c>
    </row>
    <row r="4" s="1" customFormat="1" ht="24.96" customHeight="1">
      <c r="B4" s="17"/>
      <c r="D4" s="152" t="s">
        <v>117</v>
      </c>
      <c r="L4" s="17"/>
      <c r="M4" s="153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4" t="s">
        <v>16</v>
      </c>
      <c r="L6" s="17"/>
    </row>
    <row r="7" s="1" customFormat="1" ht="16.5" customHeight="1">
      <c r="B7" s="17"/>
      <c r="E7" s="155" t="str">
        <f>'Rekapitulace stavby'!K6</f>
        <v>Sadová ulice Lovosice - parcely</v>
      </c>
      <c r="F7" s="154"/>
      <c r="G7" s="154"/>
      <c r="H7" s="154"/>
      <c r="L7" s="17"/>
    </row>
    <row r="8" s="2" customFormat="1" ht="12" customHeight="1">
      <c r="A8" s="37"/>
      <c r="B8" s="40"/>
      <c r="C8" s="37"/>
      <c r="D8" s="154" t="s">
        <v>118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0"/>
      <c r="C9" s="37"/>
      <c r="D9" s="37"/>
      <c r="E9" s="156" t="s">
        <v>119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54" t="s">
        <v>18</v>
      </c>
      <c r="E11" s="37"/>
      <c r="F11" s="157" t="s">
        <v>1</v>
      </c>
      <c r="G11" s="37"/>
      <c r="H11" s="37"/>
      <c r="I11" s="154" t="s">
        <v>19</v>
      </c>
      <c r="J11" s="157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54" t="s">
        <v>20</v>
      </c>
      <c r="E12" s="37"/>
      <c r="F12" s="157" t="s">
        <v>21</v>
      </c>
      <c r="G12" s="37"/>
      <c r="H12" s="37"/>
      <c r="I12" s="154" t="s">
        <v>22</v>
      </c>
      <c r="J12" s="158" t="str">
        <f>'Rekapitulace stavby'!AN8</f>
        <v>17. 9. 2024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54" t="s">
        <v>24</v>
      </c>
      <c r="E14" s="37"/>
      <c r="F14" s="37"/>
      <c r="G14" s="37"/>
      <c r="H14" s="37"/>
      <c r="I14" s="154" t="s">
        <v>25</v>
      </c>
      <c r="J14" s="157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57" t="str">
        <f>IF('Rekapitulace stavby'!E11="","",'Rekapitulace stavby'!E11)</f>
        <v xml:space="preserve"> </v>
      </c>
      <c r="F15" s="37"/>
      <c r="G15" s="37"/>
      <c r="H15" s="37"/>
      <c r="I15" s="154" t="s">
        <v>27</v>
      </c>
      <c r="J15" s="157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54" t="s">
        <v>28</v>
      </c>
      <c r="E17" s="37"/>
      <c r="F17" s="37"/>
      <c r="G17" s="37"/>
      <c r="H17" s="37"/>
      <c r="I17" s="154" t="s">
        <v>25</v>
      </c>
      <c r="J17" s="30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'Rekapitulace stavby'!E14</f>
        <v>Vyplň údaj</v>
      </c>
      <c r="F18" s="157"/>
      <c r="G18" s="157"/>
      <c r="H18" s="157"/>
      <c r="I18" s="154" t="s">
        <v>27</v>
      </c>
      <c r="J18" s="30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54" t="s">
        <v>30</v>
      </c>
      <c r="E20" s="37"/>
      <c r="F20" s="37"/>
      <c r="G20" s="37"/>
      <c r="H20" s="37"/>
      <c r="I20" s="154" t="s">
        <v>25</v>
      </c>
      <c r="J20" s="157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57" t="str">
        <f>IF('Rekapitulace stavby'!E17="","",'Rekapitulace stavby'!E17)</f>
        <v xml:space="preserve"> </v>
      </c>
      <c r="F21" s="37"/>
      <c r="G21" s="37"/>
      <c r="H21" s="37"/>
      <c r="I21" s="154" t="s">
        <v>27</v>
      </c>
      <c r="J21" s="157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54" t="s">
        <v>32</v>
      </c>
      <c r="E23" s="37"/>
      <c r="F23" s="37"/>
      <c r="G23" s="37"/>
      <c r="H23" s="37"/>
      <c r="I23" s="154" t="s">
        <v>25</v>
      </c>
      <c r="J23" s="157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57" t="str">
        <f>IF('Rekapitulace stavby'!E20="","",'Rekapitulace stavby'!E20)</f>
        <v xml:space="preserve"> </v>
      </c>
      <c r="F24" s="37"/>
      <c r="G24" s="37"/>
      <c r="H24" s="37"/>
      <c r="I24" s="154" t="s">
        <v>27</v>
      </c>
      <c r="J24" s="157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54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59"/>
      <c r="B27" s="160"/>
      <c r="C27" s="159"/>
      <c r="D27" s="159"/>
      <c r="E27" s="161" t="s">
        <v>1</v>
      </c>
      <c r="F27" s="161"/>
      <c r="G27" s="161"/>
      <c r="H27" s="161"/>
      <c r="I27" s="159"/>
      <c r="J27" s="159"/>
      <c r="K27" s="159"/>
      <c r="L27" s="162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63"/>
      <c r="E29" s="163"/>
      <c r="F29" s="163"/>
      <c r="G29" s="163"/>
      <c r="H29" s="163"/>
      <c r="I29" s="163"/>
      <c r="J29" s="163"/>
      <c r="K29" s="16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0"/>
      <c r="C30" s="37"/>
      <c r="D30" s="164" t="s">
        <v>36</v>
      </c>
      <c r="E30" s="37"/>
      <c r="F30" s="37"/>
      <c r="G30" s="37"/>
      <c r="H30" s="37"/>
      <c r="I30" s="37"/>
      <c r="J30" s="165">
        <f>ROUND(J118,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0"/>
      <c r="C31" s="37"/>
      <c r="D31" s="163"/>
      <c r="E31" s="163"/>
      <c r="F31" s="163"/>
      <c r="G31" s="163"/>
      <c r="H31" s="163"/>
      <c r="I31" s="163"/>
      <c r="J31" s="163"/>
      <c r="K31" s="163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0"/>
      <c r="C32" s="37"/>
      <c r="D32" s="37"/>
      <c r="E32" s="37"/>
      <c r="F32" s="166" t="s">
        <v>38</v>
      </c>
      <c r="G32" s="37"/>
      <c r="H32" s="37"/>
      <c r="I32" s="166" t="s">
        <v>37</v>
      </c>
      <c r="J32" s="166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0"/>
      <c r="C33" s="37"/>
      <c r="D33" s="167" t="s">
        <v>40</v>
      </c>
      <c r="E33" s="154" t="s">
        <v>41</v>
      </c>
      <c r="F33" s="168">
        <f>ROUND((SUM(BE118:BE140)),  2)</f>
        <v>0</v>
      </c>
      <c r="G33" s="37"/>
      <c r="H33" s="37"/>
      <c r="I33" s="169">
        <v>0.20999999999999999</v>
      </c>
      <c r="J33" s="168">
        <f>ROUND(((SUM(BE118:BE140))*I33),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154" t="s">
        <v>42</v>
      </c>
      <c r="F34" s="168">
        <f>ROUND((SUM(BF118:BF140)),  2)</f>
        <v>0</v>
      </c>
      <c r="G34" s="37"/>
      <c r="H34" s="37"/>
      <c r="I34" s="169">
        <v>0.12</v>
      </c>
      <c r="J34" s="168">
        <f>ROUND(((SUM(BF118:BF140))*I34),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0"/>
      <c r="C35" s="37"/>
      <c r="D35" s="37"/>
      <c r="E35" s="154" t="s">
        <v>43</v>
      </c>
      <c r="F35" s="168">
        <f>ROUND((SUM(BG118:BG140)),  2)</f>
        <v>0</v>
      </c>
      <c r="G35" s="37"/>
      <c r="H35" s="37"/>
      <c r="I35" s="169">
        <v>0.20999999999999999</v>
      </c>
      <c r="J35" s="168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0"/>
      <c r="C36" s="37"/>
      <c r="D36" s="37"/>
      <c r="E36" s="154" t="s">
        <v>44</v>
      </c>
      <c r="F36" s="168">
        <f>ROUND((SUM(BH118:BH140)),  2)</f>
        <v>0</v>
      </c>
      <c r="G36" s="37"/>
      <c r="H36" s="37"/>
      <c r="I36" s="169">
        <v>0.12</v>
      </c>
      <c r="J36" s="168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54" t="s">
        <v>45</v>
      </c>
      <c r="F37" s="168">
        <f>ROUND((SUM(BI118:BI140)),  2)</f>
        <v>0</v>
      </c>
      <c r="G37" s="37"/>
      <c r="H37" s="37"/>
      <c r="I37" s="169">
        <v>0</v>
      </c>
      <c r="J37" s="168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0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0"/>
      <c r="C39" s="170"/>
      <c r="D39" s="171" t="s">
        <v>46</v>
      </c>
      <c r="E39" s="172"/>
      <c r="F39" s="172"/>
      <c r="G39" s="173" t="s">
        <v>47</v>
      </c>
      <c r="H39" s="174" t="s">
        <v>48</v>
      </c>
      <c r="I39" s="172"/>
      <c r="J39" s="175">
        <f>SUM(J30:J37)</f>
        <v>0</v>
      </c>
      <c r="K39" s="176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2"/>
      <c r="D50" s="177" t="s">
        <v>49</v>
      </c>
      <c r="E50" s="178"/>
      <c r="F50" s="178"/>
      <c r="G50" s="177" t="s">
        <v>50</v>
      </c>
      <c r="H50" s="178"/>
      <c r="I50" s="178"/>
      <c r="J50" s="178"/>
      <c r="K50" s="178"/>
      <c r="L50" s="62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79" t="s">
        <v>51</v>
      </c>
      <c r="E61" s="180"/>
      <c r="F61" s="181" t="s">
        <v>52</v>
      </c>
      <c r="G61" s="179" t="s">
        <v>51</v>
      </c>
      <c r="H61" s="180"/>
      <c r="I61" s="180"/>
      <c r="J61" s="182" t="s">
        <v>52</v>
      </c>
      <c r="K61" s="180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77" t="s">
        <v>53</v>
      </c>
      <c r="E65" s="183"/>
      <c r="F65" s="183"/>
      <c r="G65" s="177" t="s">
        <v>54</v>
      </c>
      <c r="H65" s="183"/>
      <c r="I65" s="183"/>
      <c r="J65" s="183"/>
      <c r="K65" s="183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79" t="s">
        <v>51</v>
      </c>
      <c r="E76" s="180"/>
      <c r="F76" s="181" t="s">
        <v>52</v>
      </c>
      <c r="G76" s="179" t="s">
        <v>51</v>
      </c>
      <c r="H76" s="180"/>
      <c r="I76" s="180"/>
      <c r="J76" s="182" t="s">
        <v>52</v>
      </c>
      <c r="K76" s="180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4"/>
      <c r="C77" s="185"/>
      <c r="D77" s="185"/>
      <c r="E77" s="185"/>
      <c r="F77" s="185"/>
      <c r="G77" s="185"/>
      <c r="H77" s="185"/>
      <c r="I77" s="185"/>
      <c r="J77" s="185"/>
      <c r="K77" s="185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6"/>
      <c r="C81" s="187"/>
      <c r="D81" s="187"/>
      <c r="E81" s="187"/>
      <c r="F81" s="187"/>
      <c r="G81" s="187"/>
      <c r="H81" s="187"/>
      <c r="I81" s="187"/>
      <c r="J81" s="187"/>
      <c r="K81" s="187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120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8" t="str">
        <f>E7</f>
        <v>Sadová ulice Lovosice - parcely</v>
      </c>
      <c r="F85" s="29"/>
      <c r="G85" s="29"/>
      <c r="H85" s="2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118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SO1 - vyčištění terénu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20</v>
      </c>
      <c r="D89" s="39"/>
      <c r="E89" s="39"/>
      <c r="F89" s="24" t="str">
        <f>F12</f>
        <v>Lovosice</v>
      </c>
      <c r="G89" s="39"/>
      <c r="H89" s="39"/>
      <c r="I89" s="29" t="s">
        <v>22</v>
      </c>
      <c r="J89" s="78" t="str">
        <f>IF(J12="","",J12)</f>
        <v>17. 9. 2024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29" t="s">
        <v>24</v>
      </c>
      <c r="D91" s="39"/>
      <c r="E91" s="39"/>
      <c r="F91" s="24" t="str">
        <f>E15</f>
        <v xml:space="preserve"> </v>
      </c>
      <c r="G91" s="39"/>
      <c r="H91" s="39"/>
      <c r="I91" s="29" t="s">
        <v>30</v>
      </c>
      <c r="J91" s="33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29" t="s">
        <v>28</v>
      </c>
      <c r="D92" s="39"/>
      <c r="E92" s="39"/>
      <c r="F92" s="24" t="str">
        <f>IF(E18="","",E18)</f>
        <v>Vyplň údaj</v>
      </c>
      <c r="G92" s="39"/>
      <c r="H92" s="39"/>
      <c r="I92" s="29" t="s">
        <v>32</v>
      </c>
      <c r="J92" s="33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9" t="s">
        <v>121</v>
      </c>
      <c r="D94" s="148"/>
      <c r="E94" s="148"/>
      <c r="F94" s="148"/>
      <c r="G94" s="148"/>
      <c r="H94" s="148"/>
      <c r="I94" s="148"/>
      <c r="J94" s="190" t="s">
        <v>122</v>
      </c>
      <c r="K94" s="14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1" t="s">
        <v>123</v>
      </c>
      <c r="D96" s="39"/>
      <c r="E96" s="39"/>
      <c r="F96" s="39"/>
      <c r="G96" s="39"/>
      <c r="H96" s="39"/>
      <c r="I96" s="39"/>
      <c r="J96" s="109">
        <f>J118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124</v>
      </c>
    </row>
    <row r="97" s="9" customFormat="1" ht="24.96" customHeight="1">
      <c r="A97" s="9"/>
      <c r="B97" s="192"/>
      <c r="C97" s="193"/>
      <c r="D97" s="194" t="s">
        <v>125</v>
      </c>
      <c r="E97" s="195"/>
      <c r="F97" s="195"/>
      <c r="G97" s="195"/>
      <c r="H97" s="195"/>
      <c r="I97" s="195"/>
      <c r="J97" s="196">
        <f>J119</f>
        <v>0</v>
      </c>
      <c r="K97" s="193"/>
      <c r="L97" s="19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8"/>
      <c r="C98" s="199"/>
      <c r="D98" s="200" t="s">
        <v>126</v>
      </c>
      <c r="E98" s="201"/>
      <c r="F98" s="201"/>
      <c r="G98" s="201"/>
      <c r="H98" s="201"/>
      <c r="I98" s="201"/>
      <c r="J98" s="202">
        <f>J120</f>
        <v>0</v>
      </c>
      <c r="K98" s="199"/>
      <c r="L98" s="20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0" t="s">
        <v>127</v>
      </c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29" t="s">
        <v>16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9"/>
      <c r="D108" s="39"/>
      <c r="E108" s="188" t="str">
        <f>E7</f>
        <v>Sadová ulice Lovosice - parcely</v>
      </c>
      <c r="F108" s="29"/>
      <c r="G108" s="29"/>
      <c r="H108" s="2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29" t="s">
        <v>118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75" t="str">
        <f>E9</f>
        <v>SO1 - vyčištění terénu</v>
      </c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29" t="s">
        <v>20</v>
      </c>
      <c r="D112" s="39"/>
      <c r="E112" s="39"/>
      <c r="F112" s="24" t="str">
        <f>F12</f>
        <v>Lovosice</v>
      </c>
      <c r="G112" s="39"/>
      <c r="H112" s="39"/>
      <c r="I112" s="29" t="s">
        <v>22</v>
      </c>
      <c r="J112" s="78" t="str">
        <f>IF(J12="","",J12)</f>
        <v>17. 9. 2024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29" t="s">
        <v>24</v>
      </c>
      <c r="D114" s="39"/>
      <c r="E114" s="39"/>
      <c r="F114" s="24" t="str">
        <f>E15</f>
        <v xml:space="preserve"> </v>
      </c>
      <c r="G114" s="39"/>
      <c r="H114" s="39"/>
      <c r="I114" s="29" t="s">
        <v>30</v>
      </c>
      <c r="J114" s="33" t="str">
        <f>E21</f>
        <v xml:space="preserve"> 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29" t="s">
        <v>28</v>
      </c>
      <c r="D115" s="39"/>
      <c r="E115" s="39"/>
      <c r="F115" s="24" t="str">
        <f>IF(E18="","",E18)</f>
        <v>Vyplň údaj</v>
      </c>
      <c r="G115" s="39"/>
      <c r="H115" s="39"/>
      <c r="I115" s="29" t="s">
        <v>32</v>
      </c>
      <c r="J115" s="33" t="str">
        <f>E24</f>
        <v xml:space="preserve"> 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204"/>
      <c r="B117" s="205"/>
      <c r="C117" s="206" t="s">
        <v>128</v>
      </c>
      <c r="D117" s="207" t="s">
        <v>61</v>
      </c>
      <c r="E117" s="207" t="s">
        <v>57</v>
      </c>
      <c r="F117" s="207" t="s">
        <v>58</v>
      </c>
      <c r="G117" s="207" t="s">
        <v>129</v>
      </c>
      <c r="H117" s="207" t="s">
        <v>130</v>
      </c>
      <c r="I117" s="207" t="s">
        <v>131</v>
      </c>
      <c r="J117" s="208" t="s">
        <v>122</v>
      </c>
      <c r="K117" s="209" t="s">
        <v>132</v>
      </c>
      <c r="L117" s="210"/>
      <c r="M117" s="99" t="s">
        <v>1</v>
      </c>
      <c r="N117" s="100" t="s">
        <v>40</v>
      </c>
      <c r="O117" s="100" t="s">
        <v>133</v>
      </c>
      <c r="P117" s="100" t="s">
        <v>134</v>
      </c>
      <c r="Q117" s="100" t="s">
        <v>135</v>
      </c>
      <c r="R117" s="100" t="s">
        <v>136</v>
      </c>
      <c r="S117" s="100" t="s">
        <v>137</v>
      </c>
      <c r="T117" s="101" t="s">
        <v>138</v>
      </c>
      <c r="U117" s="204"/>
      <c r="V117" s="204"/>
      <c r="W117" s="204"/>
      <c r="X117" s="204"/>
      <c r="Y117" s="204"/>
      <c r="Z117" s="204"/>
      <c r="AA117" s="204"/>
      <c r="AB117" s="204"/>
      <c r="AC117" s="204"/>
      <c r="AD117" s="204"/>
      <c r="AE117" s="204"/>
    </row>
    <row r="118" s="2" customFormat="1" ht="22.8" customHeight="1">
      <c r="A118" s="37"/>
      <c r="B118" s="38"/>
      <c r="C118" s="106" t="s">
        <v>139</v>
      </c>
      <c r="D118" s="39"/>
      <c r="E118" s="39"/>
      <c r="F118" s="39"/>
      <c r="G118" s="39"/>
      <c r="H118" s="39"/>
      <c r="I118" s="39"/>
      <c r="J118" s="211">
        <f>BK118</f>
        <v>0</v>
      </c>
      <c r="K118" s="39"/>
      <c r="L118" s="40"/>
      <c r="M118" s="102"/>
      <c r="N118" s="212"/>
      <c r="O118" s="103"/>
      <c r="P118" s="213">
        <f>P119</f>
        <v>0</v>
      </c>
      <c r="Q118" s="103"/>
      <c r="R118" s="213">
        <f>R119</f>
        <v>0</v>
      </c>
      <c r="S118" s="103"/>
      <c r="T118" s="214">
        <f>T119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4" t="s">
        <v>75</v>
      </c>
      <c r="AU118" s="14" t="s">
        <v>124</v>
      </c>
      <c r="BK118" s="215">
        <f>BK119</f>
        <v>0</v>
      </c>
    </row>
    <row r="119" s="12" customFormat="1" ht="25.92" customHeight="1">
      <c r="A119" s="12"/>
      <c r="B119" s="216"/>
      <c r="C119" s="217"/>
      <c r="D119" s="218" t="s">
        <v>75</v>
      </c>
      <c r="E119" s="219" t="s">
        <v>140</v>
      </c>
      <c r="F119" s="219" t="s">
        <v>141</v>
      </c>
      <c r="G119" s="217"/>
      <c r="H119" s="217"/>
      <c r="I119" s="220"/>
      <c r="J119" s="221">
        <f>BK119</f>
        <v>0</v>
      </c>
      <c r="K119" s="217"/>
      <c r="L119" s="222"/>
      <c r="M119" s="223"/>
      <c r="N119" s="224"/>
      <c r="O119" s="224"/>
      <c r="P119" s="225">
        <f>P120</f>
        <v>0</v>
      </c>
      <c r="Q119" s="224"/>
      <c r="R119" s="225">
        <f>R120</f>
        <v>0</v>
      </c>
      <c r="S119" s="224"/>
      <c r="T119" s="226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27" t="s">
        <v>84</v>
      </c>
      <c r="AT119" s="228" t="s">
        <v>75</v>
      </c>
      <c r="AU119" s="228" t="s">
        <v>76</v>
      </c>
      <c r="AY119" s="227" t="s">
        <v>142</v>
      </c>
      <c r="BK119" s="229">
        <f>BK120</f>
        <v>0</v>
      </c>
    </row>
    <row r="120" s="12" customFormat="1" ht="22.8" customHeight="1">
      <c r="A120" s="12"/>
      <c r="B120" s="216"/>
      <c r="C120" s="217"/>
      <c r="D120" s="218" t="s">
        <v>75</v>
      </c>
      <c r="E120" s="230" t="s">
        <v>84</v>
      </c>
      <c r="F120" s="230" t="s">
        <v>143</v>
      </c>
      <c r="G120" s="217"/>
      <c r="H120" s="217"/>
      <c r="I120" s="220"/>
      <c r="J120" s="231">
        <f>BK120</f>
        <v>0</v>
      </c>
      <c r="K120" s="217"/>
      <c r="L120" s="222"/>
      <c r="M120" s="223"/>
      <c r="N120" s="224"/>
      <c r="O120" s="224"/>
      <c r="P120" s="225">
        <f>SUM(P121:P140)</f>
        <v>0</v>
      </c>
      <c r="Q120" s="224"/>
      <c r="R120" s="225">
        <f>SUM(R121:R140)</f>
        <v>0</v>
      </c>
      <c r="S120" s="224"/>
      <c r="T120" s="226">
        <f>SUM(T121:T140)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7" t="s">
        <v>84</v>
      </c>
      <c r="AT120" s="228" t="s">
        <v>75</v>
      </c>
      <c r="AU120" s="228" t="s">
        <v>84</v>
      </c>
      <c r="AY120" s="227" t="s">
        <v>142</v>
      </c>
      <c r="BK120" s="229">
        <f>SUM(BK121:BK140)</f>
        <v>0</v>
      </c>
    </row>
    <row r="121" s="2" customFormat="1" ht="37.8" customHeight="1">
      <c r="A121" s="37"/>
      <c r="B121" s="38"/>
      <c r="C121" s="232" t="s">
        <v>84</v>
      </c>
      <c r="D121" s="232" t="s">
        <v>144</v>
      </c>
      <c r="E121" s="233" t="s">
        <v>145</v>
      </c>
      <c r="F121" s="234" t="s">
        <v>146</v>
      </c>
      <c r="G121" s="235" t="s">
        <v>147</v>
      </c>
      <c r="H121" s="236">
        <v>9517</v>
      </c>
      <c r="I121" s="237"/>
      <c r="J121" s="238">
        <f>ROUND(I121*H121,2)</f>
        <v>0</v>
      </c>
      <c r="K121" s="239"/>
      <c r="L121" s="40"/>
      <c r="M121" s="240" t="s">
        <v>1</v>
      </c>
      <c r="N121" s="241" t="s">
        <v>41</v>
      </c>
      <c r="O121" s="90"/>
      <c r="P121" s="242">
        <f>O121*H121</f>
        <v>0</v>
      </c>
      <c r="Q121" s="242">
        <v>0</v>
      </c>
      <c r="R121" s="242">
        <f>Q121*H121</f>
        <v>0</v>
      </c>
      <c r="S121" s="242">
        <v>0</v>
      </c>
      <c r="T121" s="243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44" t="s">
        <v>148</v>
      </c>
      <c r="AT121" s="244" t="s">
        <v>144</v>
      </c>
      <c r="AU121" s="244" t="s">
        <v>86</v>
      </c>
      <c r="AY121" s="14" t="s">
        <v>142</v>
      </c>
      <c r="BE121" s="142">
        <f>IF(N121="základní",J121,0)</f>
        <v>0</v>
      </c>
      <c r="BF121" s="142">
        <f>IF(N121="snížená",J121,0)</f>
        <v>0</v>
      </c>
      <c r="BG121" s="142">
        <f>IF(N121="zákl. přenesená",J121,0)</f>
        <v>0</v>
      </c>
      <c r="BH121" s="142">
        <f>IF(N121="sníž. přenesená",J121,0)</f>
        <v>0</v>
      </c>
      <c r="BI121" s="142">
        <f>IF(N121="nulová",J121,0)</f>
        <v>0</v>
      </c>
      <c r="BJ121" s="14" t="s">
        <v>84</v>
      </c>
      <c r="BK121" s="142">
        <f>ROUND(I121*H121,2)</f>
        <v>0</v>
      </c>
      <c r="BL121" s="14" t="s">
        <v>148</v>
      </c>
      <c r="BM121" s="244" t="s">
        <v>149</v>
      </c>
    </row>
    <row r="122" s="2" customFormat="1" ht="24.15" customHeight="1">
      <c r="A122" s="37"/>
      <c r="B122" s="38"/>
      <c r="C122" s="232" t="s">
        <v>86</v>
      </c>
      <c r="D122" s="232" t="s">
        <v>144</v>
      </c>
      <c r="E122" s="233" t="s">
        <v>150</v>
      </c>
      <c r="F122" s="234" t="s">
        <v>151</v>
      </c>
      <c r="G122" s="235" t="s">
        <v>152</v>
      </c>
      <c r="H122" s="236">
        <v>206</v>
      </c>
      <c r="I122" s="237"/>
      <c r="J122" s="238">
        <f>ROUND(I122*H122,2)</f>
        <v>0</v>
      </c>
      <c r="K122" s="239"/>
      <c r="L122" s="40"/>
      <c r="M122" s="240" t="s">
        <v>1</v>
      </c>
      <c r="N122" s="241" t="s">
        <v>41</v>
      </c>
      <c r="O122" s="90"/>
      <c r="P122" s="242">
        <f>O122*H122</f>
        <v>0</v>
      </c>
      <c r="Q122" s="242">
        <v>0</v>
      </c>
      <c r="R122" s="242">
        <f>Q122*H122</f>
        <v>0</v>
      </c>
      <c r="S122" s="242">
        <v>0</v>
      </c>
      <c r="T122" s="243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44" t="s">
        <v>148</v>
      </c>
      <c r="AT122" s="244" t="s">
        <v>144</v>
      </c>
      <c r="AU122" s="244" t="s">
        <v>86</v>
      </c>
      <c r="AY122" s="14" t="s">
        <v>142</v>
      </c>
      <c r="BE122" s="142">
        <f>IF(N122="základní",J122,0)</f>
        <v>0</v>
      </c>
      <c r="BF122" s="142">
        <f>IF(N122="snížená",J122,0)</f>
        <v>0</v>
      </c>
      <c r="BG122" s="142">
        <f>IF(N122="zákl. přenesená",J122,0)</f>
        <v>0</v>
      </c>
      <c r="BH122" s="142">
        <f>IF(N122="sníž. přenesená",J122,0)</f>
        <v>0</v>
      </c>
      <c r="BI122" s="142">
        <f>IF(N122="nulová",J122,0)</f>
        <v>0</v>
      </c>
      <c r="BJ122" s="14" t="s">
        <v>84</v>
      </c>
      <c r="BK122" s="142">
        <f>ROUND(I122*H122,2)</f>
        <v>0</v>
      </c>
      <c r="BL122" s="14" t="s">
        <v>148</v>
      </c>
      <c r="BM122" s="244" t="s">
        <v>153</v>
      </c>
    </row>
    <row r="123" s="2" customFormat="1" ht="24.15" customHeight="1">
      <c r="A123" s="37"/>
      <c r="B123" s="38"/>
      <c r="C123" s="232" t="s">
        <v>154</v>
      </c>
      <c r="D123" s="232" t="s">
        <v>144</v>
      </c>
      <c r="E123" s="233" t="s">
        <v>155</v>
      </c>
      <c r="F123" s="234" t="s">
        <v>156</v>
      </c>
      <c r="G123" s="235" t="s">
        <v>152</v>
      </c>
      <c r="H123" s="236">
        <v>88</v>
      </c>
      <c r="I123" s="237"/>
      <c r="J123" s="238">
        <f>ROUND(I123*H123,2)</f>
        <v>0</v>
      </c>
      <c r="K123" s="239"/>
      <c r="L123" s="40"/>
      <c r="M123" s="240" t="s">
        <v>1</v>
      </c>
      <c r="N123" s="241" t="s">
        <v>41</v>
      </c>
      <c r="O123" s="90"/>
      <c r="P123" s="242">
        <f>O123*H123</f>
        <v>0</v>
      </c>
      <c r="Q123" s="242">
        <v>0</v>
      </c>
      <c r="R123" s="242">
        <f>Q123*H123</f>
        <v>0</v>
      </c>
      <c r="S123" s="242">
        <v>0</v>
      </c>
      <c r="T123" s="243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44" t="s">
        <v>148</v>
      </c>
      <c r="AT123" s="244" t="s">
        <v>144</v>
      </c>
      <c r="AU123" s="244" t="s">
        <v>86</v>
      </c>
      <c r="AY123" s="14" t="s">
        <v>142</v>
      </c>
      <c r="BE123" s="142">
        <f>IF(N123="základní",J123,0)</f>
        <v>0</v>
      </c>
      <c r="BF123" s="142">
        <f>IF(N123="snížená",J123,0)</f>
        <v>0</v>
      </c>
      <c r="BG123" s="142">
        <f>IF(N123="zákl. přenesená",J123,0)</f>
        <v>0</v>
      </c>
      <c r="BH123" s="142">
        <f>IF(N123="sníž. přenesená",J123,0)</f>
        <v>0</v>
      </c>
      <c r="BI123" s="142">
        <f>IF(N123="nulová",J123,0)</f>
        <v>0</v>
      </c>
      <c r="BJ123" s="14" t="s">
        <v>84</v>
      </c>
      <c r="BK123" s="142">
        <f>ROUND(I123*H123,2)</f>
        <v>0</v>
      </c>
      <c r="BL123" s="14" t="s">
        <v>148</v>
      </c>
      <c r="BM123" s="244" t="s">
        <v>157</v>
      </c>
    </row>
    <row r="124" s="2" customFormat="1" ht="21.75" customHeight="1">
      <c r="A124" s="37"/>
      <c r="B124" s="38"/>
      <c r="C124" s="232" t="s">
        <v>148</v>
      </c>
      <c r="D124" s="232" t="s">
        <v>144</v>
      </c>
      <c r="E124" s="233" t="s">
        <v>158</v>
      </c>
      <c r="F124" s="234" t="s">
        <v>159</v>
      </c>
      <c r="G124" s="235" t="s">
        <v>152</v>
      </c>
      <c r="H124" s="236">
        <v>206</v>
      </c>
      <c r="I124" s="237"/>
      <c r="J124" s="238">
        <f>ROUND(I124*H124,2)</f>
        <v>0</v>
      </c>
      <c r="K124" s="239"/>
      <c r="L124" s="40"/>
      <c r="M124" s="240" t="s">
        <v>1</v>
      </c>
      <c r="N124" s="241" t="s">
        <v>41</v>
      </c>
      <c r="O124" s="90"/>
      <c r="P124" s="242">
        <f>O124*H124</f>
        <v>0</v>
      </c>
      <c r="Q124" s="242">
        <v>0</v>
      </c>
      <c r="R124" s="242">
        <f>Q124*H124</f>
        <v>0</v>
      </c>
      <c r="S124" s="242">
        <v>0</v>
      </c>
      <c r="T124" s="243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44" t="s">
        <v>148</v>
      </c>
      <c r="AT124" s="244" t="s">
        <v>144</v>
      </c>
      <c r="AU124" s="244" t="s">
        <v>86</v>
      </c>
      <c r="AY124" s="14" t="s">
        <v>142</v>
      </c>
      <c r="BE124" s="142">
        <f>IF(N124="základní",J124,0)</f>
        <v>0</v>
      </c>
      <c r="BF124" s="142">
        <f>IF(N124="snížená",J124,0)</f>
        <v>0</v>
      </c>
      <c r="BG124" s="142">
        <f>IF(N124="zákl. přenesená",J124,0)</f>
        <v>0</v>
      </c>
      <c r="BH124" s="142">
        <f>IF(N124="sníž. přenesená",J124,0)</f>
        <v>0</v>
      </c>
      <c r="BI124" s="142">
        <f>IF(N124="nulová",J124,0)</f>
        <v>0</v>
      </c>
      <c r="BJ124" s="14" t="s">
        <v>84</v>
      </c>
      <c r="BK124" s="142">
        <f>ROUND(I124*H124,2)</f>
        <v>0</v>
      </c>
      <c r="BL124" s="14" t="s">
        <v>148</v>
      </c>
      <c r="BM124" s="244" t="s">
        <v>160</v>
      </c>
    </row>
    <row r="125" s="2" customFormat="1" ht="21.75" customHeight="1">
      <c r="A125" s="37"/>
      <c r="B125" s="38"/>
      <c r="C125" s="232" t="s">
        <v>161</v>
      </c>
      <c r="D125" s="232" t="s">
        <v>144</v>
      </c>
      <c r="E125" s="233" t="s">
        <v>162</v>
      </c>
      <c r="F125" s="234" t="s">
        <v>163</v>
      </c>
      <c r="G125" s="235" t="s">
        <v>152</v>
      </c>
      <c r="H125" s="236">
        <v>88</v>
      </c>
      <c r="I125" s="237"/>
      <c r="J125" s="238">
        <f>ROUND(I125*H125,2)</f>
        <v>0</v>
      </c>
      <c r="K125" s="239"/>
      <c r="L125" s="40"/>
      <c r="M125" s="240" t="s">
        <v>1</v>
      </c>
      <c r="N125" s="241" t="s">
        <v>41</v>
      </c>
      <c r="O125" s="90"/>
      <c r="P125" s="242">
        <f>O125*H125</f>
        <v>0</v>
      </c>
      <c r="Q125" s="242">
        <v>0</v>
      </c>
      <c r="R125" s="242">
        <f>Q125*H125</f>
        <v>0</v>
      </c>
      <c r="S125" s="242">
        <v>0</v>
      </c>
      <c r="T125" s="24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44" t="s">
        <v>148</v>
      </c>
      <c r="AT125" s="244" t="s">
        <v>144</v>
      </c>
      <c r="AU125" s="244" t="s">
        <v>86</v>
      </c>
      <c r="AY125" s="14" t="s">
        <v>142</v>
      </c>
      <c r="BE125" s="142">
        <f>IF(N125="základní",J125,0)</f>
        <v>0</v>
      </c>
      <c r="BF125" s="142">
        <f>IF(N125="snížená",J125,0)</f>
        <v>0</v>
      </c>
      <c r="BG125" s="142">
        <f>IF(N125="zákl. přenesená",J125,0)</f>
        <v>0</v>
      </c>
      <c r="BH125" s="142">
        <f>IF(N125="sníž. přenesená",J125,0)</f>
        <v>0</v>
      </c>
      <c r="BI125" s="142">
        <f>IF(N125="nulová",J125,0)</f>
        <v>0</v>
      </c>
      <c r="BJ125" s="14" t="s">
        <v>84</v>
      </c>
      <c r="BK125" s="142">
        <f>ROUND(I125*H125,2)</f>
        <v>0</v>
      </c>
      <c r="BL125" s="14" t="s">
        <v>148</v>
      </c>
      <c r="BM125" s="244" t="s">
        <v>164</v>
      </c>
    </row>
    <row r="126" s="2" customFormat="1" ht="24.15" customHeight="1">
      <c r="A126" s="37"/>
      <c r="B126" s="38"/>
      <c r="C126" s="232" t="s">
        <v>165</v>
      </c>
      <c r="D126" s="232" t="s">
        <v>144</v>
      </c>
      <c r="E126" s="233" t="s">
        <v>166</v>
      </c>
      <c r="F126" s="234" t="s">
        <v>167</v>
      </c>
      <c r="G126" s="235" t="s">
        <v>152</v>
      </c>
      <c r="H126" s="236">
        <v>206</v>
      </c>
      <c r="I126" s="237"/>
      <c r="J126" s="238">
        <f>ROUND(I126*H126,2)</f>
        <v>0</v>
      </c>
      <c r="K126" s="239"/>
      <c r="L126" s="40"/>
      <c r="M126" s="240" t="s">
        <v>1</v>
      </c>
      <c r="N126" s="241" t="s">
        <v>41</v>
      </c>
      <c r="O126" s="90"/>
      <c r="P126" s="242">
        <f>O126*H126</f>
        <v>0</v>
      </c>
      <c r="Q126" s="242">
        <v>0</v>
      </c>
      <c r="R126" s="242">
        <f>Q126*H126</f>
        <v>0</v>
      </c>
      <c r="S126" s="242">
        <v>0</v>
      </c>
      <c r="T126" s="243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44" t="s">
        <v>148</v>
      </c>
      <c r="AT126" s="244" t="s">
        <v>144</v>
      </c>
      <c r="AU126" s="244" t="s">
        <v>86</v>
      </c>
      <c r="AY126" s="14" t="s">
        <v>142</v>
      </c>
      <c r="BE126" s="142">
        <f>IF(N126="základní",J126,0)</f>
        <v>0</v>
      </c>
      <c r="BF126" s="142">
        <f>IF(N126="snížená",J126,0)</f>
        <v>0</v>
      </c>
      <c r="BG126" s="142">
        <f>IF(N126="zákl. přenesená",J126,0)</f>
        <v>0</v>
      </c>
      <c r="BH126" s="142">
        <f>IF(N126="sníž. přenesená",J126,0)</f>
        <v>0</v>
      </c>
      <c r="BI126" s="142">
        <f>IF(N126="nulová",J126,0)</f>
        <v>0</v>
      </c>
      <c r="BJ126" s="14" t="s">
        <v>84</v>
      </c>
      <c r="BK126" s="142">
        <f>ROUND(I126*H126,2)</f>
        <v>0</v>
      </c>
      <c r="BL126" s="14" t="s">
        <v>148</v>
      </c>
      <c r="BM126" s="244" t="s">
        <v>168</v>
      </c>
    </row>
    <row r="127" s="2" customFormat="1" ht="24.15" customHeight="1">
      <c r="A127" s="37"/>
      <c r="B127" s="38"/>
      <c r="C127" s="232" t="s">
        <v>169</v>
      </c>
      <c r="D127" s="232" t="s">
        <v>144</v>
      </c>
      <c r="E127" s="233" t="s">
        <v>170</v>
      </c>
      <c r="F127" s="234" t="s">
        <v>171</v>
      </c>
      <c r="G127" s="235" t="s">
        <v>152</v>
      </c>
      <c r="H127" s="236">
        <v>88</v>
      </c>
      <c r="I127" s="237"/>
      <c r="J127" s="238">
        <f>ROUND(I127*H127,2)</f>
        <v>0</v>
      </c>
      <c r="K127" s="239"/>
      <c r="L127" s="40"/>
      <c r="M127" s="240" t="s">
        <v>1</v>
      </c>
      <c r="N127" s="241" t="s">
        <v>41</v>
      </c>
      <c r="O127" s="90"/>
      <c r="P127" s="242">
        <f>O127*H127</f>
        <v>0</v>
      </c>
      <c r="Q127" s="242">
        <v>0</v>
      </c>
      <c r="R127" s="242">
        <f>Q127*H127</f>
        <v>0</v>
      </c>
      <c r="S127" s="242">
        <v>0</v>
      </c>
      <c r="T127" s="243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44" t="s">
        <v>148</v>
      </c>
      <c r="AT127" s="244" t="s">
        <v>144</v>
      </c>
      <c r="AU127" s="244" t="s">
        <v>86</v>
      </c>
      <c r="AY127" s="14" t="s">
        <v>142</v>
      </c>
      <c r="BE127" s="142">
        <f>IF(N127="základní",J127,0)</f>
        <v>0</v>
      </c>
      <c r="BF127" s="142">
        <f>IF(N127="snížená",J127,0)</f>
        <v>0</v>
      </c>
      <c r="BG127" s="142">
        <f>IF(N127="zákl. přenesená",J127,0)</f>
        <v>0</v>
      </c>
      <c r="BH127" s="142">
        <f>IF(N127="sníž. přenesená",J127,0)</f>
        <v>0</v>
      </c>
      <c r="BI127" s="142">
        <f>IF(N127="nulová",J127,0)</f>
        <v>0</v>
      </c>
      <c r="BJ127" s="14" t="s">
        <v>84</v>
      </c>
      <c r="BK127" s="142">
        <f>ROUND(I127*H127,2)</f>
        <v>0</v>
      </c>
      <c r="BL127" s="14" t="s">
        <v>148</v>
      </c>
      <c r="BM127" s="244" t="s">
        <v>172</v>
      </c>
    </row>
    <row r="128" s="2" customFormat="1" ht="24.15" customHeight="1">
      <c r="A128" s="37"/>
      <c r="B128" s="38"/>
      <c r="C128" s="232" t="s">
        <v>173</v>
      </c>
      <c r="D128" s="232" t="s">
        <v>144</v>
      </c>
      <c r="E128" s="233" t="s">
        <v>174</v>
      </c>
      <c r="F128" s="234" t="s">
        <v>175</v>
      </c>
      <c r="G128" s="235" t="s">
        <v>152</v>
      </c>
      <c r="H128" s="236">
        <v>206</v>
      </c>
      <c r="I128" s="237"/>
      <c r="J128" s="238">
        <f>ROUND(I128*H128,2)</f>
        <v>0</v>
      </c>
      <c r="K128" s="239"/>
      <c r="L128" s="40"/>
      <c r="M128" s="240" t="s">
        <v>1</v>
      </c>
      <c r="N128" s="241" t="s">
        <v>41</v>
      </c>
      <c r="O128" s="90"/>
      <c r="P128" s="242">
        <f>O128*H128</f>
        <v>0</v>
      </c>
      <c r="Q128" s="242">
        <v>0</v>
      </c>
      <c r="R128" s="242">
        <f>Q128*H128</f>
        <v>0</v>
      </c>
      <c r="S128" s="242">
        <v>0</v>
      </c>
      <c r="T128" s="24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44" t="s">
        <v>148</v>
      </c>
      <c r="AT128" s="244" t="s">
        <v>144</v>
      </c>
      <c r="AU128" s="244" t="s">
        <v>86</v>
      </c>
      <c r="AY128" s="14" t="s">
        <v>142</v>
      </c>
      <c r="BE128" s="142">
        <f>IF(N128="základní",J128,0)</f>
        <v>0</v>
      </c>
      <c r="BF128" s="142">
        <f>IF(N128="snížená",J128,0)</f>
        <v>0</v>
      </c>
      <c r="BG128" s="142">
        <f>IF(N128="zákl. přenesená",J128,0)</f>
        <v>0</v>
      </c>
      <c r="BH128" s="142">
        <f>IF(N128="sníž. přenesená",J128,0)</f>
        <v>0</v>
      </c>
      <c r="BI128" s="142">
        <f>IF(N128="nulová",J128,0)</f>
        <v>0</v>
      </c>
      <c r="BJ128" s="14" t="s">
        <v>84</v>
      </c>
      <c r="BK128" s="142">
        <f>ROUND(I128*H128,2)</f>
        <v>0</v>
      </c>
      <c r="BL128" s="14" t="s">
        <v>148</v>
      </c>
      <c r="BM128" s="244" t="s">
        <v>176</v>
      </c>
    </row>
    <row r="129" s="2" customFormat="1" ht="24.15" customHeight="1">
      <c r="A129" s="37"/>
      <c r="B129" s="38"/>
      <c r="C129" s="232" t="s">
        <v>177</v>
      </c>
      <c r="D129" s="232" t="s">
        <v>144</v>
      </c>
      <c r="E129" s="233" t="s">
        <v>178</v>
      </c>
      <c r="F129" s="234" t="s">
        <v>179</v>
      </c>
      <c r="G129" s="235" t="s">
        <v>152</v>
      </c>
      <c r="H129" s="236">
        <v>88</v>
      </c>
      <c r="I129" s="237"/>
      <c r="J129" s="238">
        <f>ROUND(I129*H129,2)</f>
        <v>0</v>
      </c>
      <c r="K129" s="239"/>
      <c r="L129" s="40"/>
      <c r="M129" s="240" t="s">
        <v>1</v>
      </c>
      <c r="N129" s="241" t="s">
        <v>41</v>
      </c>
      <c r="O129" s="90"/>
      <c r="P129" s="242">
        <f>O129*H129</f>
        <v>0</v>
      </c>
      <c r="Q129" s="242">
        <v>0</v>
      </c>
      <c r="R129" s="242">
        <f>Q129*H129</f>
        <v>0</v>
      </c>
      <c r="S129" s="242">
        <v>0</v>
      </c>
      <c r="T129" s="24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44" t="s">
        <v>148</v>
      </c>
      <c r="AT129" s="244" t="s">
        <v>144</v>
      </c>
      <c r="AU129" s="244" t="s">
        <v>86</v>
      </c>
      <c r="AY129" s="14" t="s">
        <v>142</v>
      </c>
      <c r="BE129" s="142">
        <f>IF(N129="základní",J129,0)</f>
        <v>0</v>
      </c>
      <c r="BF129" s="142">
        <f>IF(N129="snížená",J129,0)</f>
        <v>0</v>
      </c>
      <c r="BG129" s="142">
        <f>IF(N129="zákl. přenesená",J129,0)</f>
        <v>0</v>
      </c>
      <c r="BH129" s="142">
        <f>IF(N129="sníž. přenesená",J129,0)</f>
        <v>0</v>
      </c>
      <c r="BI129" s="142">
        <f>IF(N129="nulová",J129,0)</f>
        <v>0</v>
      </c>
      <c r="BJ129" s="14" t="s">
        <v>84</v>
      </c>
      <c r="BK129" s="142">
        <f>ROUND(I129*H129,2)</f>
        <v>0</v>
      </c>
      <c r="BL129" s="14" t="s">
        <v>148</v>
      </c>
      <c r="BM129" s="244" t="s">
        <v>180</v>
      </c>
    </row>
    <row r="130" s="2" customFormat="1" ht="24.15" customHeight="1">
      <c r="A130" s="37"/>
      <c r="B130" s="38"/>
      <c r="C130" s="232" t="s">
        <v>181</v>
      </c>
      <c r="D130" s="232" t="s">
        <v>144</v>
      </c>
      <c r="E130" s="233" t="s">
        <v>182</v>
      </c>
      <c r="F130" s="234" t="s">
        <v>183</v>
      </c>
      <c r="G130" s="235" t="s">
        <v>152</v>
      </c>
      <c r="H130" s="236">
        <v>206</v>
      </c>
      <c r="I130" s="237"/>
      <c r="J130" s="238">
        <f>ROUND(I130*H130,2)</f>
        <v>0</v>
      </c>
      <c r="K130" s="239"/>
      <c r="L130" s="40"/>
      <c r="M130" s="240" t="s">
        <v>1</v>
      </c>
      <c r="N130" s="241" t="s">
        <v>41</v>
      </c>
      <c r="O130" s="90"/>
      <c r="P130" s="242">
        <f>O130*H130</f>
        <v>0</v>
      </c>
      <c r="Q130" s="242">
        <v>0</v>
      </c>
      <c r="R130" s="242">
        <f>Q130*H130</f>
        <v>0</v>
      </c>
      <c r="S130" s="242">
        <v>0</v>
      </c>
      <c r="T130" s="24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44" t="s">
        <v>148</v>
      </c>
      <c r="AT130" s="244" t="s">
        <v>144</v>
      </c>
      <c r="AU130" s="244" t="s">
        <v>86</v>
      </c>
      <c r="AY130" s="14" t="s">
        <v>142</v>
      </c>
      <c r="BE130" s="142">
        <f>IF(N130="základní",J130,0)</f>
        <v>0</v>
      </c>
      <c r="BF130" s="142">
        <f>IF(N130="snížená",J130,0)</f>
        <v>0</v>
      </c>
      <c r="BG130" s="142">
        <f>IF(N130="zákl. přenesená",J130,0)</f>
        <v>0</v>
      </c>
      <c r="BH130" s="142">
        <f>IF(N130="sníž. přenesená",J130,0)</f>
        <v>0</v>
      </c>
      <c r="BI130" s="142">
        <f>IF(N130="nulová",J130,0)</f>
        <v>0</v>
      </c>
      <c r="BJ130" s="14" t="s">
        <v>84</v>
      </c>
      <c r="BK130" s="142">
        <f>ROUND(I130*H130,2)</f>
        <v>0</v>
      </c>
      <c r="BL130" s="14" t="s">
        <v>148</v>
      </c>
      <c r="BM130" s="244" t="s">
        <v>184</v>
      </c>
    </row>
    <row r="131" s="2" customFormat="1" ht="24.15" customHeight="1">
      <c r="A131" s="37"/>
      <c r="B131" s="38"/>
      <c r="C131" s="232" t="s">
        <v>185</v>
      </c>
      <c r="D131" s="232" t="s">
        <v>144</v>
      </c>
      <c r="E131" s="233" t="s">
        <v>186</v>
      </c>
      <c r="F131" s="234" t="s">
        <v>187</v>
      </c>
      <c r="G131" s="235" t="s">
        <v>152</v>
      </c>
      <c r="H131" s="236">
        <v>88</v>
      </c>
      <c r="I131" s="237"/>
      <c r="J131" s="238">
        <f>ROUND(I131*H131,2)</f>
        <v>0</v>
      </c>
      <c r="K131" s="239"/>
      <c r="L131" s="40"/>
      <c r="M131" s="240" t="s">
        <v>1</v>
      </c>
      <c r="N131" s="241" t="s">
        <v>41</v>
      </c>
      <c r="O131" s="90"/>
      <c r="P131" s="242">
        <f>O131*H131</f>
        <v>0</v>
      </c>
      <c r="Q131" s="242">
        <v>0</v>
      </c>
      <c r="R131" s="242">
        <f>Q131*H131</f>
        <v>0</v>
      </c>
      <c r="S131" s="242">
        <v>0</v>
      </c>
      <c r="T131" s="24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44" t="s">
        <v>148</v>
      </c>
      <c r="AT131" s="244" t="s">
        <v>144</v>
      </c>
      <c r="AU131" s="244" t="s">
        <v>86</v>
      </c>
      <c r="AY131" s="14" t="s">
        <v>142</v>
      </c>
      <c r="BE131" s="142">
        <f>IF(N131="základní",J131,0)</f>
        <v>0</v>
      </c>
      <c r="BF131" s="142">
        <f>IF(N131="snížená",J131,0)</f>
        <v>0</v>
      </c>
      <c r="BG131" s="142">
        <f>IF(N131="zákl. přenesená",J131,0)</f>
        <v>0</v>
      </c>
      <c r="BH131" s="142">
        <f>IF(N131="sníž. přenesená",J131,0)</f>
        <v>0</v>
      </c>
      <c r="BI131" s="142">
        <f>IF(N131="nulová",J131,0)</f>
        <v>0</v>
      </c>
      <c r="BJ131" s="14" t="s">
        <v>84</v>
      </c>
      <c r="BK131" s="142">
        <f>ROUND(I131*H131,2)</f>
        <v>0</v>
      </c>
      <c r="BL131" s="14" t="s">
        <v>148</v>
      </c>
      <c r="BM131" s="244" t="s">
        <v>188</v>
      </c>
    </row>
    <row r="132" s="2" customFormat="1" ht="24.15" customHeight="1">
      <c r="A132" s="37"/>
      <c r="B132" s="38"/>
      <c r="C132" s="232" t="s">
        <v>8</v>
      </c>
      <c r="D132" s="232" t="s">
        <v>144</v>
      </c>
      <c r="E132" s="233" t="s">
        <v>189</v>
      </c>
      <c r="F132" s="234" t="s">
        <v>190</v>
      </c>
      <c r="G132" s="235" t="s">
        <v>147</v>
      </c>
      <c r="H132" s="236">
        <v>9517</v>
      </c>
      <c r="I132" s="237"/>
      <c r="J132" s="238">
        <f>ROUND(I132*H132,2)</f>
        <v>0</v>
      </c>
      <c r="K132" s="239"/>
      <c r="L132" s="40"/>
      <c r="M132" s="240" t="s">
        <v>1</v>
      </c>
      <c r="N132" s="241" t="s">
        <v>41</v>
      </c>
      <c r="O132" s="90"/>
      <c r="P132" s="242">
        <f>O132*H132</f>
        <v>0</v>
      </c>
      <c r="Q132" s="242">
        <v>0</v>
      </c>
      <c r="R132" s="242">
        <f>Q132*H132</f>
        <v>0</v>
      </c>
      <c r="S132" s="242">
        <v>0</v>
      </c>
      <c r="T132" s="24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44" t="s">
        <v>148</v>
      </c>
      <c r="AT132" s="244" t="s">
        <v>144</v>
      </c>
      <c r="AU132" s="244" t="s">
        <v>86</v>
      </c>
      <c r="AY132" s="14" t="s">
        <v>142</v>
      </c>
      <c r="BE132" s="142">
        <f>IF(N132="základní",J132,0)</f>
        <v>0</v>
      </c>
      <c r="BF132" s="142">
        <f>IF(N132="snížená",J132,0)</f>
        <v>0</v>
      </c>
      <c r="BG132" s="142">
        <f>IF(N132="zákl. přenesená",J132,0)</f>
        <v>0</v>
      </c>
      <c r="BH132" s="142">
        <f>IF(N132="sníž. přenesená",J132,0)</f>
        <v>0</v>
      </c>
      <c r="BI132" s="142">
        <f>IF(N132="nulová",J132,0)</f>
        <v>0</v>
      </c>
      <c r="BJ132" s="14" t="s">
        <v>84</v>
      </c>
      <c r="BK132" s="142">
        <f>ROUND(I132*H132,2)</f>
        <v>0</v>
      </c>
      <c r="BL132" s="14" t="s">
        <v>148</v>
      </c>
      <c r="BM132" s="244" t="s">
        <v>191</v>
      </c>
    </row>
    <row r="133" s="2" customFormat="1" ht="33" customHeight="1">
      <c r="A133" s="37"/>
      <c r="B133" s="38"/>
      <c r="C133" s="232" t="s">
        <v>192</v>
      </c>
      <c r="D133" s="232" t="s">
        <v>144</v>
      </c>
      <c r="E133" s="233" t="s">
        <v>193</v>
      </c>
      <c r="F133" s="234" t="s">
        <v>194</v>
      </c>
      <c r="G133" s="235" t="s">
        <v>152</v>
      </c>
      <c r="H133" s="236">
        <v>824</v>
      </c>
      <c r="I133" s="237"/>
      <c r="J133" s="238">
        <f>ROUND(I133*H133,2)</f>
        <v>0</v>
      </c>
      <c r="K133" s="239"/>
      <c r="L133" s="40"/>
      <c r="M133" s="240" t="s">
        <v>1</v>
      </c>
      <c r="N133" s="241" t="s">
        <v>41</v>
      </c>
      <c r="O133" s="90"/>
      <c r="P133" s="242">
        <f>O133*H133</f>
        <v>0</v>
      </c>
      <c r="Q133" s="242">
        <v>0</v>
      </c>
      <c r="R133" s="242">
        <f>Q133*H133</f>
        <v>0</v>
      </c>
      <c r="S133" s="242">
        <v>0</v>
      </c>
      <c r="T133" s="24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44" t="s">
        <v>148</v>
      </c>
      <c r="AT133" s="244" t="s">
        <v>144</v>
      </c>
      <c r="AU133" s="244" t="s">
        <v>86</v>
      </c>
      <c r="AY133" s="14" t="s">
        <v>142</v>
      </c>
      <c r="BE133" s="142">
        <f>IF(N133="základní",J133,0)</f>
        <v>0</v>
      </c>
      <c r="BF133" s="142">
        <f>IF(N133="snížená",J133,0)</f>
        <v>0</v>
      </c>
      <c r="BG133" s="142">
        <f>IF(N133="zákl. přenesená",J133,0)</f>
        <v>0</v>
      </c>
      <c r="BH133" s="142">
        <f>IF(N133="sníž. přenesená",J133,0)</f>
        <v>0</v>
      </c>
      <c r="BI133" s="142">
        <f>IF(N133="nulová",J133,0)</f>
        <v>0</v>
      </c>
      <c r="BJ133" s="14" t="s">
        <v>84</v>
      </c>
      <c r="BK133" s="142">
        <f>ROUND(I133*H133,2)</f>
        <v>0</v>
      </c>
      <c r="BL133" s="14" t="s">
        <v>148</v>
      </c>
      <c r="BM133" s="244" t="s">
        <v>195</v>
      </c>
    </row>
    <row r="134" s="2" customFormat="1" ht="33" customHeight="1">
      <c r="A134" s="37"/>
      <c r="B134" s="38"/>
      <c r="C134" s="232" t="s">
        <v>196</v>
      </c>
      <c r="D134" s="232" t="s">
        <v>144</v>
      </c>
      <c r="E134" s="233" t="s">
        <v>197</v>
      </c>
      <c r="F134" s="234" t="s">
        <v>198</v>
      </c>
      <c r="G134" s="235" t="s">
        <v>152</v>
      </c>
      <c r="H134" s="236">
        <v>352</v>
      </c>
      <c r="I134" s="237"/>
      <c r="J134" s="238">
        <f>ROUND(I134*H134,2)</f>
        <v>0</v>
      </c>
      <c r="K134" s="239"/>
      <c r="L134" s="40"/>
      <c r="M134" s="240" t="s">
        <v>1</v>
      </c>
      <c r="N134" s="241" t="s">
        <v>41</v>
      </c>
      <c r="O134" s="90"/>
      <c r="P134" s="242">
        <f>O134*H134</f>
        <v>0</v>
      </c>
      <c r="Q134" s="242">
        <v>0</v>
      </c>
      <c r="R134" s="242">
        <f>Q134*H134</f>
        <v>0</v>
      </c>
      <c r="S134" s="242">
        <v>0</v>
      </c>
      <c r="T134" s="24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44" t="s">
        <v>148</v>
      </c>
      <c r="AT134" s="244" t="s">
        <v>144</v>
      </c>
      <c r="AU134" s="244" t="s">
        <v>86</v>
      </c>
      <c r="AY134" s="14" t="s">
        <v>142</v>
      </c>
      <c r="BE134" s="142">
        <f>IF(N134="základní",J134,0)</f>
        <v>0</v>
      </c>
      <c r="BF134" s="142">
        <f>IF(N134="snížená",J134,0)</f>
        <v>0</v>
      </c>
      <c r="BG134" s="142">
        <f>IF(N134="zákl. přenesená",J134,0)</f>
        <v>0</v>
      </c>
      <c r="BH134" s="142">
        <f>IF(N134="sníž. přenesená",J134,0)</f>
        <v>0</v>
      </c>
      <c r="BI134" s="142">
        <f>IF(N134="nulová",J134,0)</f>
        <v>0</v>
      </c>
      <c r="BJ134" s="14" t="s">
        <v>84</v>
      </c>
      <c r="BK134" s="142">
        <f>ROUND(I134*H134,2)</f>
        <v>0</v>
      </c>
      <c r="BL134" s="14" t="s">
        <v>148</v>
      </c>
      <c r="BM134" s="244" t="s">
        <v>199</v>
      </c>
    </row>
    <row r="135" s="2" customFormat="1" ht="33" customHeight="1">
      <c r="A135" s="37"/>
      <c r="B135" s="38"/>
      <c r="C135" s="232" t="s">
        <v>200</v>
      </c>
      <c r="D135" s="232" t="s">
        <v>144</v>
      </c>
      <c r="E135" s="233" t="s">
        <v>201</v>
      </c>
      <c r="F135" s="234" t="s">
        <v>202</v>
      </c>
      <c r="G135" s="235" t="s">
        <v>152</v>
      </c>
      <c r="H135" s="236">
        <v>824</v>
      </c>
      <c r="I135" s="237"/>
      <c r="J135" s="238">
        <f>ROUND(I135*H135,2)</f>
        <v>0</v>
      </c>
      <c r="K135" s="239"/>
      <c r="L135" s="40"/>
      <c r="M135" s="240" t="s">
        <v>1</v>
      </c>
      <c r="N135" s="241" t="s">
        <v>41</v>
      </c>
      <c r="O135" s="90"/>
      <c r="P135" s="242">
        <f>O135*H135</f>
        <v>0</v>
      </c>
      <c r="Q135" s="242">
        <v>0</v>
      </c>
      <c r="R135" s="242">
        <f>Q135*H135</f>
        <v>0</v>
      </c>
      <c r="S135" s="242">
        <v>0</v>
      </c>
      <c r="T135" s="24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44" t="s">
        <v>148</v>
      </c>
      <c r="AT135" s="244" t="s">
        <v>144</v>
      </c>
      <c r="AU135" s="244" t="s">
        <v>86</v>
      </c>
      <c r="AY135" s="14" t="s">
        <v>142</v>
      </c>
      <c r="BE135" s="142">
        <f>IF(N135="základní",J135,0)</f>
        <v>0</v>
      </c>
      <c r="BF135" s="142">
        <f>IF(N135="snížená",J135,0)</f>
        <v>0</v>
      </c>
      <c r="BG135" s="142">
        <f>IF(N135="zákl. přenesená",J135,0)</f>
        <v>0</v>
      </c>
      <c r="BH135" s="142">
        <f>IF(N135="sníž. přenesená",J135,0)</f>
        <v>0</v>
      </c>
      <c r="BI135" s="142">
        <f>IF(N135="nulová",J135,0)</f>
        <v>0</v>
      </c>
      <c r="BJ135" s="14" t="s">
        <v>84</v>
      </c>
      <c r="BK135" s="142">
        <f>ROUND(I135*H135,2)</f>
        <v>0</v>
      </c>
      <c r="BL135" s="14" t="s">
        <v>148</v>
      </c>
      <c r="BM135" s="244" t="s">
        <v>203</v>
      </c>
    </row>
    <row r="136" s="2" customFormat="1" ht="33" customHeight="1">
      <c r="A136" s="37"/>
      <c r="B136" s="38"/>
      <c r="C136" s="232" t="s">
        <v>204</v>
      </c>
      <c r="D136" s="232" t="s">
        <v>144</v>
      </c>
      <c r="E136" s="233" t="s">
        <v>205</v>
      </c>
      <c r="F136" s="234" t="s">
        <v>206</v>
      </c>
      <c r="G136" s="235" t="s">
        <v>152</v>
      </c>
      <c r="H136" s="236">
        <v>352</v>
      </c>
      <c r="I136" s="237"/>
      <c r="J136" s="238">
        <f>ROUND(I136*H136,2)</f>
        <v>0</v>
      </c>
      <c r="K136" s="239"/>
      <c r="L136" s="40"/>
      <c r="M136" s="240" t="s">
        <v>1</v>
      </c>
      <c r="N136" s="241" t="s">
        <v>41</v>
      </c>
      <c r="O136" s="90"/>
      <c r="P136" s="242">
        <f>O136*H136</f>
        <v>0</v>
      </c>
      <c r="Q136" s="242">
        <v>0</v>
      </c>
      <c r="R136" s="242">
        <f>Q136*H136</f>
        <v>0</v>
      </c>
      <c r="S136" s="242">
        <v>0</v>
      </c>
      <c r="T136" s="24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44" t="s">
        <v>148</v>
      </c>
      <c r="AT136" s="244" t="s">
        <v>144</v>
      </c>
      <c r="AU136" s="244" t="s">
        <v>86</v>
      </c>
      <c r="AY136" s="14" t="s">
        <v>142</v>
      </c>
      <c r="BE136" s="142">
        <f>IF(N136="základní",J136,0)</f>
        <v>0</v>
      </c>
      <c r="BF136" s="142">
        <f>IF(N136="snížená",J136,0)</f>
        <v>0</v>
      </c>
      <c r="BG136" s="142">
        <f>IF(N136="zákl. přenesená",J136,0)</f>
        <v>0</v>
      </c>
      <c r="BH136" s="142">
        <f>IF(N136="sníž. přenesená",J136,0)</f>
        <v>0</v>
      </c>
      <c r="BI136" s="142">
        <f>IF(N136="nulová",J136,0)</f>
        <v>0</v>
      </c>
      <c r="BJ136" s="14" t="s">
        <v>84</v>
      </c>
      <c r="BK136" s="142">
        <f>ROUND(I136*H136,2)</f>
        <v>0</v>
      </c>
      <c r="BL136" s="14" t="s">
        <v>148</v>
      </c>
      <c r="BM136" s="244" t="s">
        <v>207</v>
      </c>
    </row>
    <row r="137" s="2" customFormat="1" ht="24.15" customHeight="1">
      <c r="A137" s="37"/>
      <c r="B137" s="38"/>
      <c r="C137" s="232" t="s">
        <v>208</v>
      </c>
      <c r="D137" s="232" t="s">
        <v>144</v>
      </c>
      <c r="E137" s="233" t="s">
        <v>209</v>
      </c>
      <c r="F137" s="234" t="s">
        <v>210</v>
      </c>
      <c r="G137" s="235" t="s">
        <v>152</v>
      </c>
      <c r="H137" s="236">
        <v>824</v>
      </c>
      <c r="I137" s="237"/>
      <c r="J137" s="238">
        <f>ROUND(I137*H137,2)</f>
        <v>0</v>
      </c>
      <c r="K137" s="239"/>
      <c r="L137" s="40"/>
      <c r="M137" s="240" t="s">
        <v>1</v>
      </c>
      <c r="N137" s="241" t="s">
        <v>41</v>
      </c>
      <c r="O137" s="90"/>
      <c r="P137" s="242">
        <f>O137*H137</f>
        <v>0</v>
      </c>
      <c r="Q137" s="242">
        <v>0</v>
      </c>
      <c r="R137" s="242">
        <f>Q137*H137</f>
        <v>0</v>
      </c>
      <c r="S137" s="242">
        <v>0</v>
      </c>
      <c r="T137" s="24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44" t="s">
        <v>148</v>
      </c>
      <c r="AT137" s="244" t="s">
        <v>144</v>
      </c>
      <c r="AU137" s="244" t="s">
        <v>86</v>
      </c>
      <c r="AY137" s="14" t="s">
        <v>142</v>
      </c>
      <c r="BE137" s="142">
        <f>IF(N137="základní",J137,0)</f>
        <v>0</v>
      </c>
      <c r="BF137" s="142">
        <f>IF(N137="snížená",J137,0)</f>
        <v>0</v>
      </c>
      <c r="BG137" s="142">
        <f>IF(N137="zákl. přenesená",J137,0)</f>
        <v>0</v>
      </c>
      <c r="BH137" s="142">
        <f>IF(N137="sníž. přenesená",J137,0)</f>
        <v>0</v>
      </c>
      <c r="BI137" s="142">
        <f>IF(N137="nulová",J137,0)</f>
        <v>0</v>
      </c>
      <c r="BJ137" s="14" t="s">
        <v>84</v>
      </c>
      <c r="BK137" s="142">
        <f>ROUND(I137*H137,2)</f>
        <v>0</v>
      </c>
      <c r="BL137" s="14" t="s">
        <v>148</v>
      </c>
      <c r="BM137" s="244" t="s">
        <v>211</v>
      </c>
    </row>
    <row r="138" s="2" customFormat="1" ht="24.15" customHeight="1">
      <c r="A138" s="37"/>
      <c r="B138" s="38"/>
      <c r="C138" s="232" t="s">
        <v>212</v>
      </c>
      <c r="D138" s="232" t="s">
        <v>144</v>
      </c>
      <c r="E138" s="233" t="s">
        <v>213</v>
      </c>
      <c r="F138" s="234" t="s">
        <v>214</v>
      </c>
      <c r="G138" s="235" t="s">
        <v>152</v>
      </c>
      <c r="H138" s="236">
        <v>352</v>
      </c>
      <c r="I138" s="237"/>
      <c r="J138" s="238">
        <f>ROUND(I138*H138,2)</f>
        <v>0</v>
      </c>
      <c r="K138" s="239"/>
      <c r="L138" s="40"/>
      <c r="M138" s="240" t="s">
        <v>1</v>
      </c>
      <c r="N138" s="241" t="s">
        <v>41</v>
      </c>
      <c r="O138" s="90"/>
      <c r="P138" s="242">
        <f>O138*H138</f>
        <v>0</v>
      </c>
      <c r="Q138" s="242">
        <v>0</v>
      </c>
      <c r="R138" s="242">
        <f>Q138*H138</f>
        <v>0</v>
      </c>
      <c r="S138" s="242">
        <v>0</v>
      </c>
      <c r="T138" s="24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44" t="s">
        <v>148</v>
      </c>
      <c r="AT138" s="244" t="s">
        <v>144</v>
      </c>
      <c r="AU138" s="244" t="s">
        <v>86</v>
      </c>
      <c r="AY138" s="14" t="s">
        <v>142</v>
      </c>
      <c r="BE138" s="142">
        <f>IF(N138="základní",J138,0)</f>
        <v>0</v>
      </c>
      <c r="BF138" s="142">
        <f>IF(N138="snížená",J138,0)</f>
        <v>0</v>
      </c>
      <c r="BG138" s="142">
        <f>IF(N138="zákl. přenesená",J138,0)</f>
        <v>0</v>
      </c>
      <c r="BH138" s="142">
        <f>IF(N138="sníž. přenesená",J138,0)</f>
        <v>0</v>
      </c>
      <c r="BI138" s="142">
        <f>IF(N138="nulová",J138,0)</f>
        <v>0</v>
      </c>
      <c r="BJ138" s="14" t="s">
        <v>84</v>
      </c>
      <c r="BK138" s="142">
        <f>ROUND(I138*H138,2)</f>
        <v>0</v>
      </c>
      <c r="BL138" s="14" t="s">
        <v>148</v>
      </c>
      <c r="BM138" s="244" t="s">
        <v>215</v>
      </c>
    </row>
    <row r="139" s="2" customFormat="1" ht="24.15" customHeight="1">
      <c r="A139" s="37"/>
      <c r="B139" s="38"/>
      <c r="C139" s="232" t="s">
        <v>216</v>
      </c>
      <c r="D139" s="232" t="s">
        <v>144</v>
      </c>
      <c r="E139" s="233" t="s">
        <v>217</v>
      </c>
      <c r="F139" s="234" t="s">
        <v>218</v>
      </c>
      <c r="G139" s="235" t="s">
        <v>147</v>
      </c>
      <c r="H139" s="236">
        <v>9517</v>
      </c>
      <c r="I139" s="237"/>
      <c r="J139" s="238">
        <f>ROUND(I139*H139,2)</f>
        <v>0</v>
      </c>
      <c r="K139" s="239"/>
      <c r="L139" s="40"/>
      <c r="M139" s="240" t="s">
        <v>1</v>
      </c>
      <c r="N139" s="241" t="s">
        <v>41</v>
      </c>
      <c r="O139" s="90"/>
      <c r="P139" s="242">
        <f>O139*H139</f>
        <v>0</v>
      </c>
      <c r="Q139" s="242">
        <v>0</v>
      </c>
      <c r="R139" s="242">
        <f>Q139*H139</f>
        <v>0</v>
      </c>
      <c r="S139" s="242">
        <v>0</v>
      </c>
      <c r="T139" s="24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44" t="s">
        <v>148</v>
      </c>
      <c r="AT139" s="244" t="s">
        <v>144</v>
      </c>
      <c r="AU139" s="244" t="s">
        <v>86</v>
      </c>
      <c r="AY139" s="14" t="s">
        <v>142</v>
      </c>
      <c r="BE139" s="142">
        <f>IF(N139="základní",J139,0)</f>
        <v>0</v>
      </c>
      <c r="BF139" s="142">
        <f>IF(N139="snížená",J139,0)</f>
        <v>0</v>
      </c>
      <c r="BG139" s="142">
        <f>IF(N139="zákl. přenesená",J139,0)</f>
        <v>0</v>
      </c>
      <c r="BH139" s="142">
        <f>IF(N139="sníž. přenesená",J139,0)</f>
        <v>0</v>
      </c>
      <c r="BI139" s="142">
        <f>IF(N139="nulová",J139,0)</f>
        <v>0</v>
      </c>
      <c r="BJ139" s="14" t="s">
        <v>84</v>
      </c>
      <c r="BK139" s="142">
        <f>ROUND(I139*H139,2)</f>
        <v>0</v>
      </c>
      <c r="BL139" s="14" t="s">
        <v>148</v>
      </c>
      <c r="BM139" s="244" t="s">
        <v>219</v>
      </c>
    </row>
    <row r="140" s="2" customFormat="1" ht="24.15" customHeight="1">
      <c r="A140" s="37"/>
      <c r="B140" s="38"/>
      <c r="C140" s="232" t="s">
        <v>220</v>
      </c>
      <c r="D140" s="232" t="s">
        <v>144</v>
      </c>
      <c r="E140" s="233" t="s">
        <v>221</v>
      </c>
      <c r="F140" s="234" t="s">
        <v>222</v>
      </c>
      <c r="G140" s="235" t="s">
        <v>147</v>
      </c>
      <c r="H140" s="236">
        <v>10574</v>
      </c>
      <c r="I140" s="237"/>
      <c r="J140" s="238">
        <f>ROUND(I140*H140,2)</f>
        <v>0</v>
      </c>
      <c r="K140" s="239"/>
      <c r="L140" s="40"/>
      <c r="M140" s="245" t="s">
        <v>1</v>
      </c>
      <c r="N140" s="246" t="s">
        <v>41</v>
      </c>
      <c r="O140" s="247"/>
      <c r="P140" s="248">
        <f>O140*H140</f>
        <v>0</v>
      </c>
      <c r="Q140" s="248">
        <v>0</v>
      </c>
      <c r="R140" s="248">
        <f>Q140*H140</f>
        <v>0</v>
      </c>
      <c r="S140" s="248">
        <v>0</v>
      </c>
      <c r="T140" s="24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44" t="s">
        <v>148</v>
      </c>
      <c r="AT140" s="244" t="s">
        <v>144</v>
      </c>
      <c r="AU140" s="244" t="s">
        <v>86</v>
      </c>
      <c r="AY140" s="14" t="s">
        <v>142</v>
      </c>
      <c r="BE140" s="142">
        <f>IF(N140="základní",J140,0)</f>
        <v>0</v>
      </c>
      <c r="BF140" s="142">
        <f>IF(N140="snížená",J140,0)</f>
        <v>0</v>
      </c>
      <c r="BG140" s="142">
        <f>IF(N140="zákl. přenesená",J140,0)</f>
        <v>0</v>
      </c>
      <c r="BH140" s="142">
        <f>IF(N140="sníž. přenesená",J140,0)</f>
        <v>0</v>
      </c>
      <c r="BI140" s="142">
        <f>IF(N140="nulová",J140,0)</f>
        <v>0</v>
      </c>
      <c r="BJ140" s="14" t="s">
        <v>84</v>
      </c>
      <c r="BK140" s="142">
        <f>ROUND(I140*H140,2)</f>
        <v>0</v>
      </c>
      <c r="BL140" s="14" t="s">
        <v>148</v>
      </c>
      <c r="BM140" s="244" t="s">
        <v>223</v>
      </c>
    </row>
    <row r="141" s="2" customFormat="1" ht="6.96" customHeight="1">
      <c r="A141" s="37"/>
      <c r="B141" s="65"/>
      <c r="C141" s="66"/>
      <c r="D141" s="66"/>
      <c r="E141" s="66"/>
      <c r="F141" s="66"/>
      <c r="G141" s="66"/>
      <c r="H141" s="66"/>
      <c r="I141" s="66"/>
      <c r="J141" s="66"/>
      <c r="K141" s="66"/>
      <c r="L141" s="40"/>
      <c r="M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</row>
  </sheetData>
  <sheetProtection sheet="1" autoFilter="0" formatColumns="0" formatRows="0" objects="1" scenarios="1" spinCount="100000" saltValue="t00c4qGaHo8gYVFLbtfRGZD5nm/aNzC8hVJcL1MMwdvkHRXhWKX9i2ozbyNWaFklSKhtXkTd1KwBLs3Sv4OC8g==" hashValue="fmY7y15BvWrheE6Or2/Jq73SnvbbBejyHexp2hlI8+TiqB0ceeCzDjHJxEPWxbpt8bunBzx9ijET/0m++ig/vA==" algorithmName="SHA-512" password="CC35"/>
  <autoFilter ref="C117:K140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89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7"/>
      <c r="AT3" s="14" t="s">
        <v>86</v>
      </c>
    </row>
    <row r="4" s="1" customFormat="1" ht="24.96" customHeight="1">
      <c r="B4" s="17"/>
      <c r="D4" s="152" t="s">
        <v>117</v>
      </c>
      <c r="L4" s="17"/>
      <c r="M4" s="153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4" t="s">
        <v>16</v>
      </c>
      <c r="L6" s="17"/>
    </row>
    <row r="7" s="1" customFormat="1" ht="16.5" customHeight="1">
      <c r="B7" s="17"/>
      <c r="E7" s="155" t="str">
        <f>'Rekapitulace stavby'!K6</f>
        <v>Sadová ulice Lovosice - parcely</v>
      </c>
      <c r="F7" s="154"/>
      <c r="G7" s="154"/>
      <c r="H7" s="154"/>
      <c r="L7" s="17"/>
    </row>
    <row r="8" s="2" customFormat="1" ht="12" customHeight="1">
      <c r="A8" s="37"/>
      <c r="B8" s="40"/>
      <c r="C8" s="37"/>
      <c r="D8" s="154" t="s">
        <v>118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0"/>
      <c r="C9" s="37"/>
      <c r="D9" s="37"/>
      <c r="E9" s="156" t="s">
        <v>224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54" t="s">
        <v>18</v>
      </c>
      <c r="E11" s="37"/>
      <c r="F11" s="157" t="s">
        <v>1</v>
      </c>
      <c r="G11" s="37"/>
      <c r="H11" s="37"/>
      <c r="I11" s="154" t="s">
        <v>19</v>
      </c>
      <c r="J11" s="157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54" t="s">
        <v>20</v>
      </c>
      <c r="E12" s="37"/>
      <c r="F12" s="157" t="s">
        <v>21</v>
      </c>
      <c r="G12" s="37"/>
      <c r="H12" s="37"/>
      <c r="I12" s="154" t="s">
        <v>22</v>
      </c>
      <c r="J12" s="158" t="str">
        <f>'Rekapitulace stavby'!AN8</f>
        <v>17. 9. 2024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54" t="s">
        <v>24</v>
      </c>
      <c r="E14" s="37"/>
      <c r="F14" s="37"/>
      <c r="G14" s="37"/>
      <c r="H14" s="37"/>
      <c r="I14" s="154" t="s">
        <v>25</v>
      </c>
      <c r="J14" s="157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57" t="str">
        <f>IF('Rekapitulace stavby'!E11="","",'Rekapitulace stavby'!E11)</f>
        <v xml:space="preserve"> </v>
      </c>
      <c r="F15" s="37"/>
      <c r="G15" s="37"/>
      <c r="H15" s="37"/>
      <c r="I15" s="154" t="s">
        <v>27</v>
      </c>
      <c r="J15" s="157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54" t="s">
        <v>28</v>
      </c>
      <c r="E17" s="37"/>
      <c r="F17" s="37"/>
      <c r="G17" s="37"/>
      <c r="H17" s="37"/>
      <c r="I17" s="154" t="s">
        <v>25</v>
      </c>
      <c r="J17" s="30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'Rekapitulace stavby'!E14</f>
        <v>Vyplň údaj</v>
      </c>
      <c r="F18" s="157"/>
      <c r="G18" s="157"/>
      <c r="H18" s="157"/>
      <c r="I18" s="154" t="s">
        <v>27</v>
      </c>
      <c r="J18" s="30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54" t="s">
        <v>30</v>
      </c>
      <c r="E20" s="37"/>
      <c r="F20" s="37"/>
      <c r="G20" s="37"/>
      <c r="H20" s="37"/>
      <c r="I20" s="154" t="s">
        <v>25</v>
      </c>
      <c r="J20" s="157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57" t="str">
        <f>IF('Rekapitulace stavby'!E17="","",'Rekapitulace stavby'!E17)</f>
        <v xml:space="preserve"> </v>
      </c>
      <c r="F21" s="37"/>
      <c r="G21" s="37"/>
      <c r="H21" s="37"/>
      <c r="I21" s="154" t="s">
        <v>27</v>
      </c>
      <c r="J21" s="157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54" t="s">
        <v>32</v>
      </c>
      <c r="E23" s="37"/>
      <c r="F23" s="37"/>
      <c r="G23" s="37"/>
      <c r="H23" s="37"/>
      <c r="I23" s="154" t="s">
        <v>25</v>
      </c>
      <c r="J23" s="157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57" t="str">
        <f>IF('Rekapitulace stavby'!E20="","",'Rekapitulace stavby'!E20)</f>
        <v xml:space="preserve"> </v>
      </c>
      <c r="F24" s="37"/>
      <c r="G24" s="37"/>
      <c r="H24" s="37"/>
      <c r="I24" s="154" t="s">
        <v>27</v>
      </c>
      <c r="J24" s="157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54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59"/>
      <c r="B27" s="160"/>
      <c r="C27" s="159"/>
      <c r="D27" s="159"/>
      <c r="E27" s="161" t="s">
        <v>1</v>
      </c>
      <c r="F27" s="161"/>
      <c r="G27" s="161"/>
      <c r="H27" s="161"/>
      <c r="I27" s="159"/>
      <c r="J27" s="159"/>
      <c r="K27" s="159"/>
      <c r="L27" s="162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63"/>
      <c r="E29" s="163"/>
      <c r="F29" s="163"/>
      <c r="G29" s="163"/>
      <c r="H29" s="163"/>
      <c r="I29" s="163"/>
      <c r="J29" s="163"/>
      <c r="K29" s="16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0"/>
      <c r="C30" s="37"/>
      <c r="D30" s="164" t="s">
        <v>36</v>
      </c>
      <c r="E30" s="37"/>
      <c r="F30" s="37"/>
      <c r="G30" s="37"/>
      <c r="H30" s="37"/>
      <c r="I30" s="37"/>
      <c r="J30" s="165">
        <f>ROUND(J122,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0"/>
      <c r="C31" s="37"/>
      <c r="D31" s="163"/>
      <c r="E31" s="163"/>
      <c r="F31" s="163"/>
      <c r="G31" s="163"/>
      <c r="H31" s="163"/>
      <c r="I31" s="163"/>
      <c r="J31" s="163"/>
      <c r="K31" s="163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0"/>
      <c r="C32" s="37"/>
      <c r="D32" s="37"/>
      <c r="E32" s="37"/>
      <c r="F32" s="166" t="s">
        <v>38</v>
      </c>
      <c r="G32" s="37"/>
      <c r="H32" s="37"/>
      <c r="I32" s="166" t="s">
        <v>37</v>
      </c>
      <c r="J32" s="166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0"/>
      <c r="C33" s="37"/>
      <c r="D33" s="167" t="s">
        <v>40</v>
      </c>
      <c r="E33" s="154" t="s">
        <v>41</v>
      </c>
      <c r="F33" s="168">
        <f>ROUND((SUM(BE122:BE181)),  2)</f>
        <v>0</v>
      </c>
      <c r="G33" s="37"/>
      <c r="H33" s="37"/>
      <c r="I33" s="169">
        <v>0.20999999999999999</v>
      </c>
      <c r="J33" s="168">
        <f>ROUND(((SUM(BE122:BE181))*I33),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154" t="s">
        <v>42</v>
      </c>
      <c r="F34" s="168">
        <f>ROUND((SUM(BF122:BF181)),  2)</f>
        <v>0</v>
      </c>
      <c r="G34" s="37"/>
      <c r="H34" s="37"/>
      <c r="I34" s="169">
        <v>0.12</v>
      </c>
      <c r="J34" s="168">
        <f>ROUND(((SUM(BF122:BF181))*I34),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0"/>
      <c r="C35" s="37"/>
      <c r="D35" s="37"/>
      <c r="E35" s="154" t="s">
        <v>43</v>
      </c>
      <c r="F35" s="168">
        <f>ROUND((SUM(BG122:BG181)),  2)</f>
        <v>0</v>
      </c>
      <c r="G35" s="37"/>
      <c r="H35" s="37"/>
      <c r="I35" s="169">
        <v>0.20999999999999999</v>
      </c>
      <c r="J35" s="168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0"/>
      <c r="C36" s="37"/>
      <c r="D36" s="37"/>
      <c r="E36" s="154" t="s">
        <v>44</v>
      </c>
      <c r="F36" s="168">
        <f>ROUND((SUM(BH122:BH181)),  2)</f>
        <v>0</v>
      </c>
      <c r="G36" s="37"/>
      <c r="H36" s="37"/>
      <c r="I36" s="169">
        <v>0.12</v>
      </c>
      <c r="J36" s="168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54" t="s">
        <v>45</v>
      </c>
      <c r="F37" s="168">
        <f>ROUND((SUM(BI122:BI181)),  2)</f>
        <v>0</v>
      </c>
      <c r="G37" s="37"/>
      <c r="H37" s="37"/>
      <c r="I37" s="169">
        <v>0</v>
      </c>
      <c r="J37" s="168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0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0"/>
      <c r="C39" s="170"/>
      <c r="D39" s="171" t="s">
        <v>46</v>
      </c>
      <c r="E39" s="172"/>
      <c r="F39" s="172"/>
      <c r="G39" s="173" t="s">
        <v>47</v>
      </c>
      <c r="H39" s="174" t="s">
        <v>48</v>
      </c>
      <c r="I39" s="172"/>
      <c r="J39" s="175">
        <f>SUM(J30:J37)</f>
        <v>0</v>
      </c>
      <c r="K39" s="176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2"/>
      <c r="D50" s="177" t="s">
        <v>49</v>
      </c>
      <c r="E50" s="178"/>
      <c r="F50" s="178"/>
      <c r="G50" s="177" t="s">
        <v>50</v>
      </c>
      <c r="H50" s="178"/>
      <c r="I50" s="178"/>
      <c r="J50" s="178"/>
      <c r="K50" s="178"/>
      <c r="L50" s="62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79" t="s">
        <v>51</v>
      </c>
      <c r="E61" s="180"/>
      <c r="F61" s="181" t="s">
        <v>52</v>
      </c>
      <c r="G61" s="179" t="s">
        <v>51</v>
      </c>
      <c r="H61" s="180"/>
      <c r="I61" s="180"/>
      <c r="J61" s="182" t="s">
        <v>52</v>
      </c>
      <c r="K61" s="180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77" t="s">
        <v>53</v>
      </c>
      <c r="E65" s="183"/>
      <c r="F65" s="183"/>
      <c r="G65" s="177" t="s">
        <v>54</v>
      </c>
      <c r="H65" s="183"/>
      <c r="I65" s="183"/>
      <c r="J65" s="183"/>
      <c r="K65" s="183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79" t="s">
        <v>51</v>
      </c>
      <c r="E76" s="180"/>
      <c r="F76" s="181" t="s">
        <v>52</v>
      </c>
      <c r="G76" s="179" t="s">
        <v>51</v>
      </c>
      <c r="H76" s="180"/>
      <c r="I76" s="180"/>
      <c r="J76" s="182" t="s">
        <v>52</v>
      </c>
      <c r="K76" s="180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4"/>
      <c r="C77" s="185"/>
      <c r="D77" s="185"/>
      <c r="E77" s="185"/>
      <c r="F77" s="185"/>
      <c r="G77" s="185"/>
      <c r="H77" s="185"/>
      <c r="I77" s="185"/>
      <c r="J77" s="185"/>
      <c r="K77" s="185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6"/>
      <c r="C81" s="187"/>
      <c r="D81" s="187"/>
      <c r="E81" s="187"/>
      <c r="F81" s="187"/>
      <c r="G81" s="187"/>
      <c r="H81" s="187"/>
      <c r="I81" s="187"/>
      <c r="J81" s="187"/>
      <c r="K81" s="187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120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8" t="str">
        <f>E7</f>
        <v>Sadová ulice Lovosice - parcely</v>
      </c>
      <c r="F85" s="29"/>
      <c r="G85" s="29"/>
      <c r="H85" s="2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118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SO2.1 - zpevněné plochy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20</v>
      </c>
      <c r="D89" s="39"/>
      <c r="E89" s="39"/>
      <c r="F89" s="24" t="str">
        <f>F12</f>
        <v>Lovosice</v>
      </c>
      <c r="G89" s="39"/>
      <c r="H89" s="39"/>
      <c r="I89" s="29" t="s">
        <v>22</v>
      </c>
      <c r="J89" s="78" t="str">
        <f>IF(J12="","",J12)</f>
        <v>17. 9. 2024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29" t="s">
        <v>24</v>
      </c>
      <c r="D91" s="39"/>
      <c r="E91" s="39"/>
      <c r="F91" s="24" t="str">
        <f>E15</f>
        <v xml:space="preserve"> </v>
      </c>
      <c r="G91" s="39"/>
      <c r="H91" s="39"/>
      <c r="I91" s="29" t="s">
        <v>30</v>
      </c>
      <c r="J91" s="33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29" t="s">
        <v>28</v>
      </c>
      <c r="D92" s="39"/>
      <c r="E92" s="39"/>
      <c r="F92" s="24" t="str">
        <f>IF(E18="","",E18)</f>
        <v>Vyplň údaj</v>
      </c>
      <c r="G92" s="39"/>
      <c r="H92" s="39"/>
      <c r="I92" s="29" t="s">
        <v>32</v>
      </c>
      <c r="J92" s="33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9" t="s">
        <v>121</v>
      </c>
      <c r="D94" s="148"/>
      <c r="E94" s="148"/>
      <c r="F94" s="148"/>
      <c r="G94" s="148"/>
      <c r="H94" s="148"/>
      <c r="I94" s="148"/>
      <c r="J94" s="190" t="s">
        <v>122</v>
      </c>
      <c r="K94" s="14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1" t="s">
        <v>123</v>
      </c>
      <c r="D96" s="39"/>
      <c r="E96" s="39"/>
      <c r="F96" s="39"/>
      <c r="G96" s="39"/>
      <c r="H96" s="39"/>
      <c r="I96" s="39"/>
      <c r="J96" s="109">
        <f>J122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124</v>
      </c>
    </row>
    <row r="97" s="9" customFormat="1" ht="24.96" customHeight="1">
      <c r="A97" s="9"/>
      <c r="B97" s="192"/>
      <c r="C97" s="193"/>
      <c r="D97" s="194" t="s">
        <v>125</v>
      </c>
      <c r="E97" s="195"/>
      <c r="F97" s="195"/>
      <c r="G97" s="195"/>
      <c r="H97" s="195"/>
      <c r="I97" s="195"/>
      <c r="J97" s="196">
        <f>J123</f>
        <v>0</v>
      </c>
      <c r="K97" s="193"/>
      <c r="L97" s="19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8"/>
      <c r="C98" s="199"/>
      <c r="D98" s="200" t="s">
        <v>126</v>
      </c>
      <c r="E98" s="201"/>
      <c r="F98" s="201"/>
      <c r="G98" s="201"/>
      <c r="H98" s="201"/>
      <c r="I98" s="201"/>
      <c r="J98" s="202">
        <f>J124</f>
        <v>0</v>
      </c>
      <c r="K98" s="199"/>
      <c r="L98" s="20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8"/>
      <c r="C99" s="199"/>
      <c r="D99" s="200" t="s">
        <v>225</v>
      </c>
      <c r="E99" s="201"/>
      <c r="F99" s="201"/>
      <c r="G99" s="201"/>
      <c r="H99" s="201"/>
      <c r="I99" s="201"/>
      <c r="J99" s="202">
        <f>J145</f>
        <v>0</v>
      </c>
      <c r="K99" s="199"/>
      <c r="L99" s="20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8"/>
      <c r="C100" s="199"/>
      <c r="D100" s="200" t="s">
        <v>226</v>
      </c>
      <c r="E100" s="201"/>
      <c r="F100" s="201"/>
      <c r="G100" s="201"/>
      <c r="H100" s="201"/>
      <c r="I100" s="201"/>
      <c r="J100" s="202">
        <f>J147</f>
        <v>0</v>
      </c>
      <c r="K100" s="199"/>
      <c r="L100" s="20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8"/>
      <c r="C101" s="199"/>
      <c r="D101" s="200" t="s">
        <v>227</v>
      </c>
      <c r="E101" s="201"/>
      <c r="F101" s="201"/>
      <c r="G101" s="201"/>
      <c r="H101" s="201"/>
      <c r="I101" s="201"/>
      <c r="J101" s="202">
        <f>J162</f>
        <v>0</v>
      </c>
      <c r="K101" s="199"/>
      <c r="L101" s="20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8"/>
      <c r="C102" s="199"/>
      <c r="D102" s="200" t="s">
        <v>228</v>
      </c>
      <c r="E102" s="201"/>
      <c r="F102" s="201"/>
      <c r="G102" s="201"/>
      <c r="H102" s="201"/>
      <c r="I102" s="201"/>
      <c r="J102" s="202">
        <f>J179</f>
        <v>0</v>
      </c>
      <c r="K102" s="199"/>
      <c r="L102" s="20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0" t="s">
        <v>127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29" t="s">
        <v>16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188" t="str">
        <f>E7</f>
        <v>Sadová ulice Lovosice - parcely</v>
      </c>
      <c r="F112" s="29"/>
      <c r="G112" s="29"/>
      <c r="H112" s="2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29" t="s">
        <v>118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E9</f>
        <v>SO2.1 - zpevněné plochy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29" t="s">
        <v>20</v>
      </c>
      <c r="D116" s="39"/>
      <c r="E116" s="39"/>
      <c r="F116" s="24" t="str">
        <f>F12</f>
        <v>Lovosice</v>
      </c>
      <c r="G116" s="39"/>
      <c r="H116" s="39"/>
      <c r="I116" s="29" t="s">
        <v>22</v>
      </c>
      <c r="J116" s="78" t="str">
        <f>IF(J12="","",J12)</f>
        <v>17. 9. 2024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29" t="s">
        <v>24</v>
      </c>
      <c r="D118" s="39"/>
      <c r="E118" s="39"/>
      <c r="F118" s="24" t="str">
        <f>E15</f>
        <v xml:space="preserve"> </v>
      </c>
      <c r="G118" s="39"/>
      <c r="H118" s="39"/>
      <c r="I118" s="29" t="s">
        <v>30</v>
      </c>
      <c r="J118" s="33" t="str">
        <f>E21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29" t="s">
        <v>28</v>
      </c>
      <c r="D119" s="39"/>
      <c r="E119" s="39"/>
      <c r="F119" s="24" t="str">
        <f>IF(E18="","",E18)</f>
        <v>Vyplň údaj</v>
      </c>
      <c r="G119" s="39"/>
      <c r="H119" s="39"/>
      <c r="I119" s="29" t="s">
        <v>32</v>
      </c>
      <c r="J119" s="33" t="str">
        <f>E24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204"/>
      <c r="B121" s="205"/>
      <c r="C121" s="206" t="s">
        <v>128</v>
      </c>
      <c r="D121" s="207" t="s">
        <v>61</v>
      </c>
      <c r="E121" s="207" t="s">
        <v>57</v>
      </c>
      <c r="F121" s="207" t="s">
        <v>58</v>
      </c>
      <c r="G121" s="207" t="s">
        <v>129</v>
      </c>
      <c r="H121" s="207" t="s">
        <v>130</v>
      </c>
      <c r="I121" s="207" t="s">
        <v>131</v>
      </c>
      <c r="J121" s="208" t="s">
        <v>122</v>
      </c>
      <c r="K121" s="209" t="s">
        <v>132</v>
      </c>
      <c r="L121" s="210"/>
      <c r="M121" s="99" t="s">
        <v>1</v>
      </c>
      <c r="N121" s="100" t="s">
        <v>40</v>
      </c>
      <c r="O121" s="100" t="s">
        <v>133</v>
      </c>
      <c r="P121" s="100" t="s">
        <v>134</v>
      </c>
      <c r="Q121" s="100" t="s">
        <v>135</v>
      </c>
      <c r="R121" s="100" t="s">
        <v>136</v>
      </c>
      <c r="S121" s="100" t="s">
        <v>137</v>
      </c>
      <c r="T121" s="101" t="s">
        <v>138</v>
      </c>
      <c r="U121" s="204"/>
      <c r="V121" s="204"/>
      <c r="W121" s="204"/>
      <c r="X121" s="204"/>
      <c r="Y121" s="204"/>
      <c r="Z121" s="204"/>
      <c r="AA121" s="204"/>
      <c r="AB121" s="204"/>
      <c r="AC121" s="204"/>
      <c r="AD121" s="204"/>
      <c r="AE121" s="204"/>
    </row>
    <row r="122" s="2" customFormat="1" ht="22.8" customHeight="1">
      <c r="A122" s="37"/>
      <c r="B122" s="38"/>
      <c r="C122" s="106" t="s">
        <v>139</v>
      </c>
      <c r="D122" s="39"/>
      <c r="E122" s="39"/>
      <c r="F122" s="39"/>
      <c r="G122" s="39"/>
      <c r="H122" s="39"/>
      <c r="I122" s="39"/>
      <c r="J122" s="211">
        <f>BK122</f>
        <v>0</v>
      </c>
      <c r="K122" s="39"/>
      <c r="L122" s="40"/>
      <c r="M122" s="102"/>
      <c r="N122" s="212"/>
      <c r="O122" s="103"/>
      <c r="P122" s="213">
        <f>P123</f>
        <v>0</v>
      </c>
      <c r="Q122" s="103"/>
      <c r="R122" s="213">
        <f>R123</f>
        <v>229.75280000000001</v>
      </c>
      <c r="S122" s="103"/>
      <c r="T122" s="214">
        <f>T123</f>
        <v>948.48000000000002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4" t="s">
        <v>75</v>
      </c>
      <c r="AU122" s="14" t="s">
        <v>124</v>
      </c>
      <c r="BK122" s="215">
        <f>BK123</f>
        <v>0</v>
      </c>
    </row>
    <row r="123" s="12" customFormat="1" ht="25.92" customHeight="1">
      <c r="A123" s="12"/>
      <c r="B123" s="216"/>
      <c r="C123" s="217"/>
      <c r="D123" s="218" t="s">
        <v>75</v>
      </c>
      <c r="E123" s="219" t="s">
        <v>140</v>
      </c>
      <c r="F123" s="219" t="s">
        <v>141</v>
      </c>
      <c r="G123" s="217"/>
      <c r="H123" s="217"/>
      <c r="I123" s="220"/>
      <c r="J123" s="221">
        <f>BK123</f>
        <v>0</v>
      </c>
      <c r="K123" s="217"/>
      <c r="L123" s="222"/>
      <c r="M123" s="223"/>
      <c r="N123" s="224"/>
      <c r="O123" s="224"/>
      <c r="P123" s="225">
        <f>P124+P145+P147+P162+P179</f>
        <v>0</v>
      </c>
      <c r="Q123" s="224"/>
      <c r="R123" s="225">
        <f>R124+R145+R147+R162+R179</f>
        <v>229.75280000000001</v>
      </c>
      <c r="S123" s="224"/>
      <c r="T123" s="226">
        <f>T124+T145+T147+T162+T179</f>
        <v>948.48000000000002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7" t="s">
        <v>84</v>
      </c>
      <c r="AT123" s="228" t="s">
        <v>75</v>
      </c>
      <c r="AU123" s="228" t="s">
        <v>76</v>
      </c>
      <c r="AY123" s="227" t="s">
        <v>142</v>
      </c>
      <c r="BK123" s="229">
        <f>BK124+BK145+BK147+BK162+BK179</f>
        <v>0</v>
      </c>
    </row>
    <row r="124" s="12" customFormat="1" ht="22.8" customHeight="1">
      <c r="A124" s="12"/>
      <c r="B124" s="216"/>
      <c r="C124" s="217"/>
      <c r="D124" s="218" t="s">
        <v>75</v>
      </c>
      <c r="E124" s="230" t="s">
        <v>84</v>
      </c>
      <c r="F124" s="230" t="s">
        <v>143</v>
      </c>
      <c r="G124" s="217"/>
      <c r="H124" s="217"/>
      <c r="I124" s="220"/>
      <c r="J124" s="231">
        <f>BK124</f>
        <v>0</v>
      </c>
      <c r="K124" s="217"/>
      <c r="L124" s="222"/>
      <c r="M124" s="223"/>
      <c r="N124" s="224"/>
      <c r="O124" s="224"/>
      <c r="P124" s="225">
        <f>SUM(P125:P144)</f>
        <v>0</v>
      </c>
      <c r="Q124" s="224"/>
      <c r="R124" s="225">
        <f>SUM(R125:R144)</f>
        <v>10.670719999999999</v>
      </c>
      <c r="S124" s="224"/>
      <c r="T124" s="226">
        <f>SUM(T125:T144)</f>
        <v>948.48000000000002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7" t="s">
        <v>84</v>
      </c>
      <c r="AT124" s="228" t="s">
        <v>75</v>
      </c>
      <c r="AU124" s="228" t="s">
        <v>84</v>
      </c>
      <c r="AY124" s="227" t="s">
        <v>142</v>
      </c>
      <c r="BK124" s="229">
        <f>SUM(BK125:BK144)</f>
        <v>0</v>
      </c>
    </row>
    <row r="125" s="2" customFormat="1" ht="33" customHeight="1">
      <c r="A125" s="37"/>
      <c r="B125" s="38"/>
      <c r="C125" s="232" t="s">
        <v>84</v>
      </c>
      <c r="D125" s="232" t="s">
        <v>144</v>
      </c>
      <c r="E125" s="233" t="s">
        <v>229</v>
      </c>
      <c r="F125" s="234" t="s">
        <v>230</v>
      </c>
      <c r="G125" s="235" t="s">
        <v>147</v>
      </c>
      <c r="H125" s="236">
        <v>1500</v>
      </c>
      <c r="I125" s="237"/>
      <c r="J125" s="238">
        <f>ROUND(I125*H125,2)</f>
        <v>0</v>
      </c>
      <c r="K125" s="239"/>
      <c r="L125" s="40"/>
      <c r="M125" s="240" t="s">
        <v>1</v>
      </c>
      <c r="N125" s="241" t="s">
        <v>41</v>
      </c>
      <c r="O125" s="90"/>
      <c r="P125" s="242">
        <f>O125*H125</f>
        <v>0</v>
      </c>
      <c r="Q125" s="242">
        <v>0</v>
      </c>
      <c r="R125" s="242">
        <f>Q125*H125</f>
        <v>0</v>
      </c>
      <c r="S125" s="242">
        <v>0.62</v>
      </c>
      <c r="T125" s="243">
        <f>S125*H125</f>
        <v>930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44" t="s">
        <v>148</v>
      </c>
      <c r="AT125" s="244" t="s">
        <v>144</v>
      </c>
      <c r="AU125" s="244" t="s">
        <v>86</v>
      </c>
      <c r="AY125" s="14" t="s">
        <v>142</v>
      </c>
      <c r="BE125" s="142">
        <f>IF(N125="základní",J125,0)</f>
        <v>0</v>
      </c>
      <c r="BF125" s="142">
        <f>IF(N125="snížená",J125,0)</f>
        <v>0</v>
      </c>
      <c r="BG125" s="142">
        <f>IF(N125="zákl. přenesená",J125,0)</f>
        <v>0</v>
      </c>
      <c r="BH125" s="142">
        <f>IF(N125="sníž. přenesená",J125,0)</f>
        <v>0</v>
      </c>
      <c r="BI125" s="142">
        <f>IF(N125="nulová",J125,0)</f>
        <v>0</v>
      </c>
      <c r="BJ125" s="14" t="s">
        <v>84</v>
      </c>
      <c r="BK125" s="142">
        <f>ROUND(I125*H125,2)</f>
        <v>0</v>
      </c>
      <c r="BL125" s="14" t="s">
        <v>148</v>
      </c>
      <c r="BM125" s="244" t="s">
        <v>231</v>
      </c>
    </row>
    <row r="126" s="2" customFormat="1" ht="24.15" customHeight="1">
      <c r="A126" s="37"/>
      <c r="B126" s="38"/>
      <c r="C126" s="232" t="s">
        <v>86</v>
      </c>
      <c r="D126" s="232" t="s">
        <v>144</v>
      </c>
      <c r="E126" s="233" t="s">
        <v>232</v>
      </c>
      <c r="F126" s="234" t="s">
        <v>233</v>
      </c>
      <c r="G126" s="235" t="s">
        <v>147</v>
      </c>
      <c r="H126" s="236">
        <v>84</v>
      </c>
      <c r="I126" s="237"/>
      <c r="J126" s="238">
        <f>ROUND(I126*H126,2)</f>
        <v>0</v>
      </c>
      <c r="K126" s="239"/>
      <c r="L126" s="40"/>
      <c r="M126" s="240" t="s">
        <v>1</v>
      </c>
      <c r="N126" s="241" t="s">
        <v>41</v>
      </c>
      <c r="O126" s="90"/>
      <c r="P126" s="242">
        <f>O126*H126</f>
        <v>0</v>
      </c>
      <c r="Q126" s="242">
        <v>0</v>
      </c>
      <c r="R126" s="242">
        <f>Q126*H126</f>
        <v>0</v>
      </c>
      <c r="S126" s="242">
        <v>0.22</v>
      </c>
      <c r="T126" s="243">
        <f>S126*H126</f>
        <v>18.48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44" t="s">
        <v>148</v>
      </c>
      <c r="AT126" s="244" t="s">
        <v>144</v>
      </c>
      <c r="AU126" s="244" t="s">
        <v>86</v>
      </c>
      <c r="AY126" s="14" t="s">
        <v>142</v>
      </c>
      <c r="BE126" s="142">
        <f>IF(N126="základní",J126,0)</f>
        <v>0</v>
      </c>
      <c r="BF126" s="142">
        <f>IF(N126="snížená",J126,0)</f>
        <v>0</v>
      </c>
      <c r="BG126" s="142">
        <f>IF(N126="zákl. přenesená",J126,0)</f>
        <v>0</v>
      </c>
      <c r="BH126" s="142">
        <f>IF(N126="sníž. přenesená",J126,0)</f>
        <v>0</v>
      </c>
      <c r="BI126" s="142">
        <f>IF(N126="nulová",J126,0)</f>
        <v>0</v>
      </c>
      <c r="BJ126" s="14" t="s">
        <v>84</v>
      </c>
      <c r="BK126" s="142">
        <f>ROUND(I126*H126,2)</f>
        <v>0</v>
      </c>
      <c r="BL126" s="14" t="s">
        <v>148</v>
      </c>
      <c r="BM126" s="244" t="s">
        <v>234</v>
      </c>
    </row>
    <row r="127" s="2" customFormat="1" ht="16.5" customHeight="1">
      <c r="A127" s="37"/>
      <c r="B127" s="38"/>
      <c r="C127" s="232" t="s">
        <v>154</v>
      </c>
      <c r="D127" s="232" t="s">
        <v>144</v>
      </c>
      <c r="E127" s="233" t="s">
        <v>235</v>
      </c>
      <c r="F127" s="234" t="s">
        <v>236</v>
      </c>
      <c r="G127" s="235" t="s">
        <v>237</v>
      </c>
      <c r="H127" s="236">
        <v>400</v>
      </c>
      <c r="I127" s="237"/>
      <c r="J127" s="238">
        <f>ROUND(I127*H127,2)</f>
        <v>0</v>
      </c>
      <c r="K127" s="239"/>
      <c r="L127" s="40"/>
      <c r="M127" s="240" t="s">
        <v>1</v>
      </c>
      <c r="N127" s="241" t="s">
        <v>41</v>
      </c>
      <c r="O127" s="90"/>
      <c r="P127" s="242">
        <f>O127*H127</f>
        <v>0</v>
      </c>
      <c r="Q127" s="242">
        <v>0</v>
      </c>
      <c r="R127" s="242">
        <f>Q127*H127</f>
        <v>0</v>
      </c>
      <c r="S127" s="242">
        <v>0</v>
      </c>
      <c r="T127" s="243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44" t="s">
        <v>148</v>
      </c>
      <c r="AT127" s="244" t="s">
        <v>144</v>
      </c>
      <c r="AU127" s="244" t="s">
        <v>86</v>
      </c>
      <c r="AY127" s="14" t="s">
        <v>142</v>
      </c>
      <c r="BE127" s="142">
        <f>IF(N127="základní",J127,0)</f>
        <v>0</v>
      </c>
      <c r="BF127" s="142">
        <f>IF(N127="snížená",J127,0)</f>
        <v>0</v>
      </c>
      <c r="BG127" s="142">
        <f>IF(N127="zákl. přenesená",J127,0)</f>
        <v>0</v>
      </c>
      <c r="BH127" s="142">
        <f>IF(N127="sníž. přenesená",J127,0)</f>
        <v>0</v>
      </c>
      <c r="BI127" s="142">
        <f>IF(N127="nulová",J127,0)</f>
        <v>0</v>
      </c>
      <c r="BJ127" s="14" t="s">
        <v>84</v>
      </c>
      <c r="BK127" s="142">
        <f>ROUND(I127*H127,2)</f>
        <v>0</v>
      </c>
      <c r="BL127" s="14" t="s">
        <v>148</v>
      </c>
      <c r="BM127" s="244" t="s">
        <v>238</v>
      </c>
    </row>
    <row r="128" s="2" customFormat="1" ht="33" customHeight="1">
      <c r="A128" s="37"/>
      <c r="B128" s="38"/>
      <c r="C128" s="232" t="s">
        <v>148</v>
      </c>
      <c r="D128" s="232" t="s">
        <v>144</v>
      </c>
      <c r="E128" s="233" t="s">
        <v>239</v>
      </c>
      <c r="F128" s="234" t="s">
        <v>240</v>
      </c>
      <c r="G128" s="235" t="s">
        <v>237</v>
      </c>
      <c r="H128" s="236">
        <v>400</v>
      </c>
      <c r="I128" s="237"/>
      <c r="J128" s="238">
        <f>ROUND(I128*H128,2)</f>
        <v>0</v>
      </c>
      <c r="K128" s="239"/>
      <c r="L128" s="40"/>
      <c r="M128" s="240" t="s">
        <v>1</v>
      </c>
      <c r="N128" s="241" t="s">
        <v>41</v>
      </c>
      <c r="O128" s="90"/>
      <c r="P128" s="242">
        <f>O128*H128</f>
        <v>0</v>
      </c>
      <c r="Q128" s="242">
        <v>0.026599999999999999</v>
      </c>
      <c r="R128" s="242">
        <f>Q128*H128</f>
        <v>10.639999999999999</v>
      </c>
      <c r="S128" s="242">
        <v>0</v>
      </c>
      <c r="T128" s="24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44" t="s">
        <v>148</v>
      </c>
      <c r="AT128" s="244" t="s">
        <v>144</v>
      </c>
      <c r="AU128" s="244" t="s">
        <v>86</v>
      </c>
      <c r="AY128" s="14" t="s">
        <v>142</v>
      </c>
      <c r="BE128" s="142">
        <f>IF(N128="základní",J128,0)</f>
        <v>0</v>
      </c>
      <c r="BF128" s="142">
        <f>IF(N128="snížená",J128,0)</f>
        <v>0</v>
      </c>
      <c r="BG128" s="142">
        <f>IF(N128="zákl. přenesená",J128,0)</f>
        <v>0</v>
      </c>
      <c r="BH128" s="142">
        <f>IF(N128="sníž. přenesená",J128,0)</f>
        <v>0</v>
      </c>
      <c r="BI128" s="142">
        <f>IF(N128="nulová",J128,0)</f>
        <v>0</v>
      </c>
      <c r="BJ128" s="14" t="s">
        <v>84</v>
      </c>
      <c r="BK128" s="142">
        <f>ROUND(I128*H128,2)</f>
        <v>0</v>
      </c>
      <c r="BL128" s="14" t="s">
        <v>148</v>
      </c>
      <c r="BM128" s="244" t="s">
        <v>241</v>
      </c>
    </row>
    <row r="129" s="2" customFormat="1" ht="24.15" customHeight="1">
      <c r="A129" s="37"/>
      <c r="B129" s="38"/>
      <c r="C129" s="232" t="s">
        <v>161</v>
      </c>
      <c r="D129" s="232" t="s">
        <v>144</v>
      </c>
      <c r="E129" s="233" t="s">
        <v>242</v>
      </c>
      <c r="F129" s="234" t="s">
        <v>243</v>
      </c>
      <c r="G129" s="235" t="s">
        <v>147</v>
      </c>
      <c r="H129" s="236">
        <v>48</v>
      </c>
      <c r="I129" s="237"/>
      <c r="J129" s="238">
        <f>ROUND(I129*H129,2)</f>
        <v>0</v>
      </c>
      <c r="K129" s="239"/>
      <c r="L129" s="40"/>
      <c r="M129" s="240" t="s">
        <v>1</v>
      </c>
      <c r="N129" s="241" t="s">
        <v>41</v>
      </c>
      <c r="O129" s="90"/>
      <c r="P129" s="242">
        <f>O129*H129</f>
        <v>0</v>
      </c>
      <c r="Q129" s="242">
        <v>0.00064000000000000005</v>
      </c>
      <c r="R129" s="242">
        <f>Q129*H129</f>
        <v>0.030720000000000004</v>
      </c>
      <c r="S129" s="242">
        <v>0</v>
      </c>
      <c r="T129" s="24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44" t="s">
        <v>148</v>
      </c>
      <c r="AT129" s="244" t="s">
        <v>144</v>
      </c>
      <c r="AU129" s="244" t="s">
        <v>86</v>
      </c>
      <c r="AY129" s="14" t="s">
        <v>142</v>
      </c>
      <c r="BE129" s="142">
        <f>IF(N129="základní",J129,0)</f>
        <v>0</v>
      </c>
      <c r="BF129" s="142">
        <f>IF(N129="snížená",J129,0)</f>
        <v>0</v>
      </c>
      <c r="BG129" s="142">
        <f>IF(N129="zákl. přenesená",J129,0)</f>
        <v>0</v>
      </c>
      <c r="BH129" s="142">
        <f>IF(N129="sníž. přenesená",J129,0)</f>
        <v>0</v>
      </c>
      <c r="BI129" s="142">
        <f>IF(N129="nulová",J129,0)</f>
        <v>0</v>
      </c>
      <c r="BJ129" s="14" t="s">
        <v>84</v>
      </c>
      <c r="BK129" s="142">
        <f>ROUND(I129*H129,2)</f>
        <v>0</v>
      </c>
      <c r="BL129" s="14" t="s">
        <v>148</v>
      </c>
      <c r="BM129" s="244" t="s">
        <v>244</v>
      </c>
    </row>
    <row r="130" s="2" customFormat="1" ht="24.15" customHeight="1">
      <c r="A130" s="37"/>
      <c r="B130" s="38"/>
      <c r="C130" s="232" t="s">
        <v>165</v>
      </c>
      <c r="D130" s="232" t="s">
        <v>144</v>
      </c>
      <c r="E130" s="233" t="s">
        <v>245</v>
      </c>
      <c r="F130" s="234" t="s">
        <v>246</v>
      </c>
      <c r="G130" s="235" t="s">
        <v>147</v>
      </c>
      <c r="H130" s="236">
        <v>48</v>
      </c>
      <c r="I130" s="237"/>
      <c r="J130" s="238">
        <f>ROUND(I130*H130,2)</f>
        <v>0</v>
      </c>
      <c r="K130" s="239"/>
      <c r="L130" s="40"/>
      <c r="M130" s="240" t="s">
        <v>1</v>
      </c>
      <c r="N130" s="241" t="s">
        <v>41</v>
      </c>
      <c r="O130" s="90"/>
      <c r="P130" s="242">
        <f>O130*H130</f>
        <v>0</v>
      </c>
      <c r="Q130" s="242">
        <v>0</v>
      </c>
      <c r="R130" s="242">
        <f>Q130*H130</f>
        <v>0</v>
      </c>
      <c r="S130" s="242">
        <v>0</v>
      </c>
      <c r="T130" s="24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44" t="s">
        <v>148</v>
      </c>
      <c r="AT130" s="244" t="s">
        <v>144</v>
      </c>
      <c r="AU130" s="244" t="s">
        <v>86</v>
      </c>
      <c r="AY130" s="14" t="s">
        <v>142</v>
      </c>
      <c r="BE130" s="142">
        <f>IF(N130="základní",J130,0)</f>
        <v>0</v>
      </c>
      <c r="BF130" s="142">
        <f>IF(N130="snížená",J130,0)</f>
        <v>0</v>
      </c>
      <c r="BG130" s="142">
        <f>IF(N130="zákl. přenesená",J130,0)</f>
        <v>0</v>
      </c>
      <c r="BH130" s="142">
        <f>IF(N130="sníž. přenesená",J130,0)</f>
        <v>0</v>
      </c>
      <c r="BI130" s="142">
        <f>IF(N130="nulová",J130,0)</f>
        <v>0</v>
      </c>
      <c r="BJ130" s="14" t="s">
        <v>84</v>
      </c>
      <c r="BK130" s="142">
        <f>ROUND(I130*H130,2)</f>
        <v>0</v>
      </c>
      <c r="BL130" s="14" t="s">
        <v>148</v>
      </c>
      <c r="BM130" s="244" t="s">
        <v>247</v>
      </c>
    </row>
    <row r="131" s="2" customFormat="1" ht="24.15" customHeight="1">
      <c r="A131" s="37"/>
      <c r="B131" s="38"/>
      <c r="C131" s="232" t="s">
        <v>169</v>
      </c>
      <c r="D131" s="232" t="s">
        <v>144</v>
      </c>
      <c r="E131" s="233" t="s">
        <v>248</v>
      </c>
      <c r="F131" s="234" t="s">
        <v>249</v>
      </c>
      <c r="G131" s="235" t="s">
        <v>147</v>
      </c>
      <c r="H131" s="236">
        <v>900</v>
      </c>
      <c r="I131" s="237"/>
      <c r="J131" s="238">
        <f>ROUND(I131*H131,2)</f>
        <v>0</v>
      </c>
      <c r="K131" s="239"/>
      <c r="L131" s="40"/>
      <c r="M131" s="240" t="s">
        <v>1</v>
      </c>
      <c r="N131" s="241" t="s">
        <v>41</v>
      </c>
      <c r="O131" s="90"/>
      <c r="P131" s="242">
        <f>O131*H131</f>
        <v>0</v>
      </c>
      <c r="Q131" s="242">
        <v>0</v>
      </c>
      <c r="R131" s="242">
        <f>Q131*H131</f>
        <v>0</v>
      </c>
      <c r="S131" s="242">
        <v>0</v>
      </c>
      <c r="T131" s="24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44" t="s">
        <v>148</v>
      </c>
      <c r="AT131" s="244" t="s">
        <v>144</v>
      </c>
      <c r="AU131" s="244" t="s">
        <v>86</v>
      </c>
      <c r="AY131" s="14" t="s">
        <v>142</v>
      </c>
      <c r="BE131" s="142">
        <f>IF(N131="základní",J131,0)</f>
        <v>0</v>
      </c>
      <c r="BF131" s="142">
        <f>IF(N131="snížená",J131,0)</f>
        <v>0</v>
      </c>
      <c r="BG131" s="142">
        <f>IF(N131="zákl. přenesená",J131,0)</f>
        <v>0</v>
      </c>
      <c r="BH131" s="142">
        <f>IF(N131="sníž. přenesená",J131,0)</f>
        <v>0</v>
      </c>
      <c r="BI131" s="142">
        <f>IF(N131="nulová",J131,0)</f>
        <v>0</v>
      </c>
      <c r="BJ131" s="14" t="s">
        <v>84</v>
      </c>
      <c r="BK131" s="142">
        <f>ROUND(I131*H131,2)</f>
        <v>0</v>
      </c>
      <c r="BL131" s="14" t="s">
        <v>148</v>
      </c>
      <c r="BM131" s="244" t="s">
        <v>250</v>
      </c>
    </row>
    <row r="132" s="2" customFormat="1" ht="37.8" customHeight="1">
      <c r="A132" s="37"/>
      <c r="B132" s="38"/>
      <c r="C132" s="232" t="s">
        <v>173</v>
      </c>
      <c r="D132" s="232" t="s">
        <v>144</v>
      </c>
      <c r="E132" s="233" t="s">
        <v>251</v>
      </c>
      <c r="F132" s="234" t="s">
        <v>252</v>
      </c>
      <c r="G132" s="235" t="s">
        <v>237</v>
      </c>
      <c r="H132" s="236">
        <v>371</v>
      </c>
      <c r="I132" s="237"/>
      <c r="J132" s="238">
        <f>ROUND(I132*H132,2)</f>
        <v>0</v>
      </c>
      <c r="K132" s="239"/>
      <c r="L132" s="40"/>
      <c r="M132" s="240" t="s">
        <v>1</v>
      </c>
      <c r="N132" s="241" t="s">
        <v>41</v>
      </c>
      <c r="O132" s="90"/>
      <c r="P132" s="242">
        <f>O132*H132</f>
        <v>0</v>
      </c>
      <c r="Q132" s="242">
        <v>0</v>
      </c>
      <c r="R132" s="242">
        <f>Q132*H132</f>
        <v>0</v>
      </c>
      <c r="S132" s="242">
        <v>0</v>
      </c>
      <c r="T132" s="24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44" t="s">
        <v>148</v>
      </c>
      <c r="AT132" s="244" t="s">
        <v>144</v>
      </c>
      <c r="AU132" s="244" t="s">
        <v>86</v>
      </c>
      <c r="AY132" s="14" t="s">
        <v>142</v>
      </c>
      <c r="BE132" s="142">
        <f>IF(N132="základní",J132,0)</f>
        <v>0</v>
      </c>
      <c r="BF132" s="142">
        <f>IF(N132="snížená",J132,0)</f>
        <v>0</v>
      </c>
      <c r="BG132" s="142">
        <f>IF(N132="zákl. přenesená",J132,0)</f>
        <v>0</v>
      </c>
      <c r="BH132" s="142">
        <f>IF(N132="sníž. přenesená",J132,0)</f>
        <v>0</v>
      </c>
      <c r="BI132" s="142">
        <f>IF(N132="nulová",J132,0)</f>
        <v>0</v>
      </c>
      <c r="BJ132" s="14" t="s">
        <v>84</v>
      </c>
      <c r="BK132" s="142">
        <f>ROUND(I132*H132,2)</f>
        <v>0</v>
      </c>
      <c r="BL132" s="14" t="s">
        <v>148</v>
      </c>
      <c r="BM132" s="244" t="s">
        <v>253</v>
      </c>
    </row>
    <row r="133" s="2" customFormat="1" ht="37.8" customHeight="1">
      <c r="A133" s="37"/>
      <c r="B133" s="38"/>
      <c r="C133" s="232" t="s">
        <v>177</v>
      </c>
      <c r="D133" s="232" t="s">
        <v>144</v>
      </c>
      <c r="E133" s="233" t="s">
        <v>254</v>
      </c>
      <c r="F133" s="234" t="s">
        <v>255</v>
      </c>
      <c r="G133" s="235" t="s">
        <v>237</v>
      </c>
      <c r="H133" s="236">
        <v>50</v>
      </c>
      <c r="I133" s="237"/>
      <c r="J133" s="238">
        <f>ROUND(I133*H133,2)</f>
        <v>0</v>
      </c>
      <c r="K133" s="239"/>
      <c r="L133" s="40"/>
      <c r="M133" s="240" t="s">
        <v>1</v>
      </c>
      <c r="N133" s="241" t="s">
        <v>41</v>
      </c>
      <c r="O133" s="90"/>
      <c r="P133" s="242">
        <f>O133*H133</f>
        <v>0</v>
      </c>
      <c r="Q133" s="242">
        <v>0</v>
      </c>
      <c r="R133" s="242">
        <f>Q133*H133</f>
        <v>0</v>
      </c>
      <c r="S133" s="242">
        <v>0</v>
      </c>
      <c r="T133" s="24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44" t="s">
        <v>148</v>
      </c>
      <c r="AT133" s="244" t="s">
        <v>144</v>
      </c>
      <c r="AU133" s="244" t="s">
        <v>86</v>
      </c>
      <c r="AY133" s="14" t="s">
        <v>142</v>
      </c>
      <c r="BE133" s="142">
        <f>IF(N133="základní",J133,0)</f>
        <v>0</v>
      </c>
      <c r="BF133" s="142">
        <f>IF(N133="snížená",J133,0)</f>
        <v>0</v>
      </c>
      <c r="BG133" s="142">
        <f>IF(N133="zákl. přenesená",J133,0)</f>
        <v>0</v>
      </c>
      <c r="BH133" s="142">
        <f>IF(N133="sníž. přenesená",J133,0)</f>
        <v>0</v>
      </c>
      <c r="BI133" s="142">
        <f>IF(N133="nulová",J133,0)</f>
        <v>0</v>
      </c>
      <c r="BJ133" s="14" t="s">
        <v>84</v>
      </c>
      <c r="BK133" s="142">
        <f>ROUND(I133*H133,2)</f>
        <v>0</v>
      </c>
      <c r="BL133" s="14" t="s">
        <v>148</v>
      </c>
      <c r="BM133" s="244" t="s">
        <v>256</v>
      </c>
    </row>
    <row r="134" s="2" customFormat="1" ht="37.8" customHeight="1">
      <c r="A134" s="37"/>
      <c r="B134" s="38"/>
      <c r="C134" s="232" t="s">
        <v>181</v>
      </c>
      <c r="D134" s="232" t="s">
        <v>144</v>
      </c>
      <c r="E134" s="233" t="s">
        <v>257</v>
      </c>
      <c r="F134" s="234" t="s">
        <v>258</v>
      </c>
      <c r="G134" s="235" t="s">
        <v>237</v>
      </c>
      <c r="H134" s="236">
        <v>500</v>
      </c>
      <c r="I134" s="237"/>
      <c r="J134" s="238">
        <f>ROUND(I134*H134,2)</f>
        <v>0</v>
      </c>
      <c r="K134" s="239"/>
      <c r="L134" s="40"/>
      <c r="M134" s="240" t="s">
        <v>1</v>
      </c>
      <c r="N134" s="241" t="s">
        <v>41</v>
      </c>
      <c r="O134" s="90"/>
      <c r="P134" s="242">
        <f>O134*H134</f>
        <v>0</v>
      </c>
      <c r="Q134" s="242">
        <v>0</v>
      </c>
      <c r="R134" s="242">
        <f>Q134*H134</f>
        <v>0</v>
      </c>
      <c r="S134" s="242">
        <v>0</v>
      </c>
      <c r="T134" s="24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44" t="s">
        <v>148</v>
      </c>
      <c r="AT134" s="244" t="s">
        <v>144</v>
      </c>
      <c r="AU134" s="244" t="s">
        <v>86</v>
      </c>
      <c r="AY134" s="14" t="s">
        <v>142</v>
      </c>
      <c r="BE134" s="142">
        <f>IF(N134="základní",J134,0)</f>
        <v>0</v>
      </c>
      <c r="BF134" s="142">
        <f>IF(N134="snížená",J134,0)</f>
        <v>0</v>
      </c>
      <c r="BG134" s="142">
        <f>IF(N134="zákl. přenesená",J134,0)</f>
        <v>0</v>
      </c>
      <c r="BH134" s="142">
        <f>IF(N134="sníž. přenesená",J134,0)</f>
        <v>0</v>
      </c>
      <c r="BI134" s="142">
        <f>IF(N134="nulová",J134,0)</f>
        <v>0</v>
      </c>
      <c r="BJ134" s="14" t="s">
        <v>84</v>
      </c>
      <c r="BK134" s="142">
        <f>ROUND(I134*H134,2)</f>
        <v>0</v>
      </c>
      <c r="BL134" s="14" t="s">
        <v>148</v>
      </c>
      <c r="BM134" s="244" t="s">
        <v>259</v>
      </c>
    </row>
    <row r="135" s="2" customFormat="1" ht="37.8" customHeight="1">
      <c r="A135" s="37"/>
      <c r="B135" s="38"/>
      <c r="C135" s="232" t="s">
        <v>185</v>
      </c>
      <c r="D135" s="232" t="s">
        <v>144</v>
      </c>
      <c r="E135" s="233" t="s">
        <v>260</v>
      </c>
      <c r="F135" s="234" t="s">
        <v>261</v>
      </c>
      <c r="G135" s="235" t="s">
        <v>237</v>
      </c>
      <c r="H135" s="236">
        <v>12500</v>
      </c>
      <c r="I135" s="237"/>
      <c r="J135" s="238">
        <f>ROUND(I135*H135,2)</f>
        <v>0</v>
      </c>
      <c r="K135" s="239"/>
      <c r="L135" s="40"/>
      <c r="M135" s="240" t="s">
        <v>1</v>
      </c>
      <c r="N135" s="241" t="s">
        <v>41</v>
      </c>
      <c r="O135" s="90"/>
      <c r="P135" s="242">
        <f>O135*H135</f>
        <v>0</v>
      </c>
      <c r="Q135" s="242">
        <v>0</v>
      </c>
      <c r="R135" s="242">
        <f>Q135*H135</f>
        <v>0</v>
      </c>
      <c r="S135" s="242">
        <v>0</v>
      </c>
      <c r="T135" s="24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44" t="s">
        <v>148</v>
      </c>
      <c r="AT135" s="244" t="s">
        <v>144</v>
      </c>
      <c r="AU135" s="244" t="s">
        <v>86</v>
      </c>
      <c r="AY135" s="14" t="s">
        <v>142</v>
      </c>
      <c r="BE135" s="142">
        <f>IF(N135="základní",J135,0)</f>
        <v>0</v>
      </c>
      <c r="BF135" s="142">
        <f>IF(N135="snížená",J135,0)</f>
        <v>0</v>
      </c>
      <c r="BG135" s="142">
        <f>IF(N135="zákl. přenesená",J135,0)</f>
        <v>0</v>
      </c>
      <c r="BH135" s="142">
        <f>IF(N135="sníž. přenesená",J135,0)</f>
        <v>0</v>
      </c>
      <c r="BI135" s="142">
        <f>IF(N135="nulová",J135,0)</f>
        <v>0</v>
      </c>
      <c r="BJ135" s="14" t="s">
        <v>84</v>
      </c>
      <c r="BK135" s="142">
        <f>ROUND(I135*H135,2)</f>
        <v>0</v>
      </c>
      <c r="BL135" s="14" t="s">
        <v>148</v>
      </c>
      <c r="BM135" s="244" t="s">
        <v>262</v>
      </c>
    </row>
    <row r="136" s="2" customFormat="1" ht="24.15" customHeight="1">
      <c r="A136" s="37"/>
      <c r="B136" s="38"/>
      <c r="C136" s="232" t="s">
        <v>8</v>
      </c>
      <c r="D136" s="232" t="s">
        <v>144</v>
      </c>
      <c r="E136" s="233" t="s">
        <v>263</v>
      </c>
      <c r="F136" s="234" t="s">
        <v>264</v>
      </c>
      <c r="G136" s="235" t="s">
        <v>237</v>
      </c>
      <c r="H136" s="236">
        <v>50</v>
      </c>
      <c r="I136" s="237"/>
      <c r="J136" s="238">
        <f>ROUND(I136*H136,2)</f>
        <v>0</v>
      </c>
      <c r="K136" s="239"/>
      <c r="L136" s="40"/>
      <c r="M136" s="240" t="s">
        <v>1</v>
      </c>
      <c r="N136" s="241" t="s">
        <v>41</v>
      </c>
      <c r="O136" s="90"/>
      <c r="P136" s="242">
        <f>O136*H136</f>
        <v>0</v>
      </c>
      <c r="Q136" s="242">
        <v>0</v>
      </c>
      <c r="R136" s="242">
        <f>Q136*H136</f>
        <v>0</v>
      </c>
      <c r="S136" s="242">
        <v>0</v>
      </c>
      <c r="T136" s="24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44" t="s">
        <v>148</v>
      </c>
      <c r="AT136" s="244" t="s">
        <v>144</v>
      </c>
      <c r="AU136" s="244" t="s">
        <v>86</v>
      </c>
      <c r="AY136" s="14" t="s">
        <v>142</v>
      </c>
      <c r="BE136" s="142">
        <f>IF(N136="základní",J136,0)</f>
        <v>0</v>
      </c>
      <c r="BF136" s="142">
        <f>IF(N136="snížená",J136,0)</f>
        <v>0</v>
      </c>
      <c r="BG136" s="142">
        <f>IF(N136="zákl. přenesená",J136,0)</f>
        <v>0</v>
      </c>
      <c r="BH136" s="142">
        <f>IF(N136="sníž. přenesená",J136,0)</f>
        <v>0</v>
      </c>
      <c r="BI136" s="142">
        <f>IF(N136="nulová",J136,0)</f>
        <v>0</v>
      </c>
      <c r="BJ136" s="14" t="s">
        <v>84</v>
      </c>
      <c r="BK136" s="142">
        <f>ROUND(I136*H136,2)</f>
        <v>0</v>
      </c>
      <c r="BL136" s="14" t="s">
        <v>148</v>
      </c>
      <c r="BM136" s="244" t="s">
        <v>265</v>
      </c>
    </row>
    <row r="137" s="2" customFormat="1" ht="24.15" customHeight="1">
      <c r="A137" s="37"/>
      <c r="B137" s="38"/>
      <c r="C137" s="232" t="s">
        <v>192</v>
      </c>
      <c r="D137" s="232" t="s">
        <v>144</v>
      </c>
      <c r="E137" s="233" t="s">
        <v>266</v>
      </c>
      <c r="F137" s="234" t="s">
        <v>267</v>
      </c>
      <c r="G137" s="235" t="s">
        <v>237</v>
      </c>
      <c r="H137" s="236">
        <v>551</v>
      </c>
      <c r="I137" s="237"/>
      <c r="J137" s="238">
        <f>ROUND(I137*H137,2)</f>
        <v>0</v>
      </c>
      <c r="K137" s="239"/>
      <c r="L137" s="40"/>
      <c r="M137" s="240" t="s">
        <v>1</v>
      </c>
      <c r="N137" s="241" t="s">
        <v>41</v>
      </c>
      <c r="O137" s="90"/>
      <c r="P137" s="242">
        <f>O137*H137</f>
        <v>0</v>
      </c>
      <c r="Q137" s="242">
        <v>0</v>
      </c>
      <c r="R137" s="242">
        <f>Q137*H137</f>
        <v>0</v>
      </c>
      <c r="S137" s="242">
        <v>0</v>
      </c>
      <c r="T137" s="24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44" t="s">
        <v>148</v>
      </c>
      <c r="AT137" s="244" t="s">
        <v>144</v>
      </c>
      <c r="AU137" s="244" t="s">
        <v>86</v>
      </c>
      <c r="AY137" s="14" t="s">
        <v>142</v>
      </c>
      <c r="BE137" s="142">
        <f>IF(N137="základní",J137,0)</f>
        <v>0</v>
      </c>
      <c r="BF137" s="142">
        <f>IF(N137="snížená",J137,0)</f>
        <v>0</v>
      </c>
      <c r="BG137" s="142">
        <f>IF(N137="zákl. přenesená",J137,0)</f>
        <v>0</v>
      </c>
      <c r="BH137" s="142">
        <f>IF(N137="sníž. přenesená",J137,0)</f>
        <v>0</v>
      </c>
      <c r="BI137" s="142">
        <f>IF(N137="nulová",J137,0)</f>
        <v>0</v>
      </c>
      <c r="BJ137" s="14" t="s">
        <v>84</v>
      </c>
      <c r="BK137" s="142">
        <f>ROUND(I137*H137,2)</f>
        <v>0</v>
      </c>
      <c r="BL137" s="14" t="s">
        <v>148</v>
      </c>
      <c r="BM137" s="244" t="s">
        <v>268</v>
      </c>
    </row>
    <row r="138" s="2" customFormat="1" ht="33" customHeight="1">
      <c r="A138" s="37"/>
      <c r="B138" s="38"/>
      <c r="C138" s="232" t="s">
        <v>196</v>
      </c>
      <c r="D138" s="232" t="s">
        <v>144</v>
      </c>
      <c r="E138" s="233" t="s">
        <v>269</v>
      </c>
      <c r="F138" s="234" t="s">
        <v>270</v>
      </c>
      <c r="G138" s="235" t="s">
        <v>271</v>
      </c>
      <c r="H138" s="236">
        <v>896</v>
      </c>
      <c r="I138" s="237"/>
      <c r="J138" s="238">
        <f>ROUND(I138*H138,2)</f>
        <v>0</v>
      </c>
      <c r="K138" s="239"/>
      <c r="L138" s="40"/>
      <c r="M138" s="240" t="s">
        <v>1</v>
      </c>
      <c r="N138" s="241" t="s">
        <v>41</v>
      </c>
      <c r="O138" s="90"/>
      <c r="P138" s="242">
        <f>O138*H138</f>
        <v>0</v>
      </c>
      <c r="Q138" s="242">
        <v>0</v>
      </c>
      <c r="R138" s="242">
        <f>Q138*H138</f>
        <v>0</v>
      </c>
      <c r="S138" s="242">
        <v>0</v>
      </c>
      <c r="T138" s="24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44" t="s">
        <v>148</v>
      </c>
      <c r="AT138" s="244" t="s">
        <v>144</v>
      </c>
      <c r="AU138" s="244" t="s">
        <v>86</v>
      </c>
      <c r="AY138" s="14" t="s">
        <v>142</v>
      </c>
      <c r="BE138" s="142">
        <f>IF(N138="základní",J138,0)</f>
        <v>0</v>
      </c>
      <c r="BF138" s="142">
        <f>IF(N138="snížená",J138,0)</f>
        <v>0</v>
      </c>
      <c r="BG138" s="142">
        <f>IF(N138="zákl. přenesená",J138,0)</f>
        <v>0</v>
      </c>
      <c r="BH138" s="142">
        <f>IF(N138="sníž. přenesená",J138,0)</f>
        <v>0</v>
      </c>
      <c r="BI138" s="142">
        <f>IF(N138="nulová",J138,0)</f>
        <v>0</v>
      </c>
      <c r="BJ138" s="14" t="s">
        <v>84</v>
      </c>
      <c r="BK138" s="142">
        <f>ROUND(I138*H138,2)</f>
        <v>0</v>
      </c>
      <c r="BL138" s="14" t="s">
        <v>148</v>
      </c>
      <c r="BM138" s="244" t="s">
        <v>272</v>
      </c>
    </row>
    <row r="139" s="2" customFormat="1" ht="16.5" customHeight="1">
      <c r="A139" s="37"/>
      <c r="B139" s="38"/>
      <c r="C139" s="232" t="s">
        <v>200</v>
      </c>
      <c r="D139" s="232" t="s">
        <v>144</v>
      </c>
      <c r="E139" s="233" t="s">
        <v>273</v>
      </c>
      <c r="F139" s="234" t="s">
        <v>274</v>
      </c>
      <c r="G139" s="235" t="s">
        <v>237</v>
      </c>
      <c r="H139" s="236">
        <v>551</v>
      </c>
      <c r="I139" s="237"/>
      <c r="J139" s="238">
        <f>ROUND(I139*H139,2)</f>
        <v>0</v>
      </c>
      <c r="K139" s="239"/>
      <c r="L139" s="40"/>
      <c r="M139" s="240" t="s">
        <v>1</v>
      </c>
      <c r="N139" s="241" t="s">
        <v>41</v>
      </c>
      <c r="O139" s="90"/>
      <c r="P139" s="242">
        <f>O139*H139</f>
        <v>0</v>
      </c>
      <c r="Q139" s="242">
        <v>0</v>
      </c>
      <c r="R139" s="242">
        <f>Q139*H139</f>
        <v>0</v>
      </c>
      <c r="S139" s="242">
        <v>0</v>
      </c>
      <c r="T139" s="24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44" t="s">
        <v>148</v>
      </c>
      <c r="AT139" s="244" t="s">
        <v>144</v>
      </c>
      <c r="AU139" s="244" t="s">
        <v>86</v>
      </c>
      <c r="AY139" s="14" t="s">
        <v>142</v>
      </c>
      <c r="BE139" s="142">
        <f>IF(N139="základní",J139,0)</f>
        <v>0</v>
      </c>
      <c r="BF139" s="142">
        <f>IF(N139="snížená",J139,0)</f>
        <v>0</v>
      </c>
      <c r="BG139" s="142">
        <f>IF(N139="zákl. přenesená",J139,0)</f>
        <v>0</v>
      </c>
      <c r="BH139" s="142">
        <f>IF(N139="sníž. přenesená",J139,0)</f>
        <v>0</v>
      </c>
      <c r="BI139" s="142">
        <f>IF(N139="nulová",J139,0)</f>
        <v>0</v>
      </c>
      <c r="BJ139" s="14" t="s">
        <v>84</v>
      </c>
      <c r="BK139" s="142">
        <f>ROUND(I139*H139,2)</f>
        <v>0</v>
      </c>
      <c r="BL139" s="14" t="s">
        <v>148</v>
      </c>
      <c r="BM139" s="244" t="s">
        <v>275</v>
      </c>
    </row>
    <row r="140" s="2" customFormat="1" ht="24.15" customHeight="1">
      <c r="A140" s="37"/>
      <c r="B140" s="38"/>
      <c r="C140" s="232" t="s">
        <v>204</v>
      </c>
      <c r="D140" s="232" t="s">
        <v>144</v>
      </c>
      <c r="E140" s="233" t="s">
        <v>276</v>
      </c>
      <c r="F140" s="234" t="s">
        <v>277</v>
      </c>
      <c r="G140" s="235" t="s">
        <v>147</v>
      </c>
      <c r="H140" s="236">
        <v>2000</v>
      </c>
      <c r="I140" s="237"/>
      <c r="J140" s="238">
        <f>ROUND(I140*H140,2)</f>
        <v>0</v>
      </c>
      <c r="K140" s="239"/>
      <c r="L140" s="40"/>
      <c r="M140" s="240" t="s">
        <v>1</v>
      </c>
      <c r="N140" s="241" t="s">
        <v>41</v>
      </c>
      <c r="O140" s="90"/>
      <c r="P140" s="242">
        <f>O140*H140</f>
        <v>0</v>
      </c>
      <c r="Q140" s="242">
        <v>0</v>
      </c>
      <c r="R140" s="242">
        <f>Q140*H140</f>
        <v>0</v>
      </c>
      <c r="S140" s="242">
        <v>0</v>
      </c>
      <c r="T140" s="24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44" t="s">
        <v>148</v>
      </c>
      <c r="AT140" s="244" t="s">
        <v>144</v>
      </c>
      <c r="AU140" s="244" t="s">
        <v>86</v>
      </c>
      <c r="AY140" s="14" t="s">
        <v>142</v>
      </c>
      <c r="BE140" s="142">
        <f>IF(N140="základní",J140,0)</f>
        <v>0</v>
      </c>
      <c r="BF140" s="142">
        <f>IF(N140="snížená",J140,0)</f>
        <v>0</v>
      </c>
      <c r="BG140" s="142">
        <f>IF(N140="zákl. přenesená",J140,0)</f>
        <v>0</v>
      </c>
      <c r="BH140" s="142">
        <f>IF(N140="sníž. přenesená",J140,0)</f>
        <v>0</v>
      </c>
      <c r="BI140" s="142">
        <f>IF(N140="nulová",J140,0)</f>
        <v>0</v>
      </c>
      <c r="BJ140" s="14" t="s">
        <v>84</v>
      </c>
      <c r="BK140" s="142">
        <f>ROUND(I140*H140,2)</f>
        <v>0</v>
      </c>
      <c r="BL140" s="14" t="s">
        <v>148</v>
      </c>
      <c r="BM140" s="244" t="s">
        <v>278</v>
      </c>
    </row>
    <row r="141" s="2" customFormat="1" ht="16.5" customHeight="1">
      <c r="A141" s="37"/>
      <c r="B141" s="38"/>
      <c r="C141" s="232" t="s">
        <v>208</v>
      </c>
      <c r="D141" s="232" t="s">
        <v>144</v>
      </c>
      <c r="E141" s="233" t="s">
        <v>279</v>
      </c>
      <c r="F141" s="234" t="s">
        <v>280</v>
      </c>
      <c r="G141" s="235" t="s">
        <v>237</v>
      </c>
      <c r="H141" s="236">
        <v>50</v>
      </c>
      <c r="I141" s="237"/>
      <c r="J141" s="238">
        <f>ROUND(I141*H141,2)</f>
        <v>0</v>
      </c>
      <c r="K141" s="239"/>
      <c r="L141" s="40"/>
      <c r="M141" s="240" t="s">
        <v>1</v>
      </c>
      <c r="N141" s="241" t="s">
        <v>41</v>
      </c>
      <c r="O141" s="90"/>
      <c r="P141" s="242">
        <f>O141*H141</f>
        <v>0</v>
      </c>
      <c r="Q141" s="242">
        <v>0</v>
      </c>
      <c r="R141" s="242">
        <f>Q141*H141</f>
        <v>0</v>
      </c>
      <c r="S141" s="242">
        <v>0</v>
      </c>
      <c r="T141" s="24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44" t="s">
        <v>148</v>
      </c>
      <c r="AT141" s="244" t="s">
        <v>144</v>
      </c>
      <c r="AU141" s="244" t="s">
        <v>86</v>
      </c>
      <c r="AY141" s="14" t="s">
        <v>142</v>
      </c>
      <c r="BE141" s="142">
        <f>IF(N141="základní",J141,0)</f>
        <v>0</v>
      </c>
      <c r="BF141" s="142">
        <f>IF(N141="snížená",J141,0)</f>
        <v>0</v>
      </c>
      <c r="BG141" s="142">
        <f>IF(N141="zákl. přenesená",J141,0)</f>
        <v>0</v>
      </c>
      <c r="BH141" s="142">
        <f>IF(N141="sníž. přenesená",J141,0)</f>
        <v>0</v>
      </c>
      <c r="BI141" s="142">
        <f>IF(N141="nulová",J141,0)</f>
        <v>0</v>
      </c>
      <c r="BJ141" s="14" t="s">
        <v>84</v>
      </c>
      <c r="BK141" s="142">
        <f>ROUND(I141*H141,2)</f>
        <v>0</v>
      </c>
      <c r="BL141" s="14" t="s">
        <v>148</v>
      </c>
      <c r="BM141" s="244" t="s">
        <v>281</v>
      </c>
    </row>
    <row r="142" s="2" customFormat="1" ht="24.15" customHeight="1">
      <c r="A142" s="37"/>
      <c r="B142" s="38"/>
      <c r="C142" s="232" t="s">
        <v>212</v>
      </c>
      <c r="D142" s="232" t="s">
        <v>144</v>
      </c>
      <c r="E142" s="233" t="s">
        <v>282</v>
      </c>
      <c r="F142" s="234" t="s">
        <v>283</v>
      </c>
      <c r="G142" s="235" t="s">
        <v>147</v>
      </c>
      <c r="H142" s="236">
        <v>142</v>
      </c>
      <c r="I142" s="237"/>
      <c r="J142" s="238">
        <f>ROUND(I142*H142,2)</f>
        <v>0</v>
      </c>
      <c r="K142" s="239"/>
      <c r="L142" s="40"/>
      <c r="M142" s="240" t="s">
        <v>1</v>
      </c>
      <c r="N142" s="241" t="s">
        <v>41</v>
      </c>
      <c r="O142" s="90"/>
      <c r="P142" s="242">
        <f>O142*H142</f>
        <v>0</v>
      </c>
      <c r="Q142" s="242">
        <v>0</v>
      </c>
      <c r="R142" s="242">
        <f>Q142*H142</f>
        <v>0</v>
      </c>
      <c r="S142" s="242">
        <v>0</v>
      </c>
      <c r="T142" s="24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44" t="s">
        <v>148</v>
      </c>
      <c r="AT142" s="244" t="s">
        <v>144</v>
      </c>
      <c r="AU142" s="244" t="s">
        <v>86</v>
      </c>
      <c r="AY142" s="14" t="s">
        <v>142</v>
      </c>
      <c r="BE142" s="142">
        <f>IF(N142="základní",J142,0)</f>
        <v>0</v>
      </c>
      <c r="BF142" s="142">
        <f>IF(N142="snížená",J142,0)</f>
        <v>0</v>
      </c>
      <c r="BG142" s="142">
        <f>IF(N142="zákl. přenesená",J142,0)</f>
        <v>0</v>
      </c>
      <c r="BH142" s="142">
        <f>IF(N142="sníž. přenesená",J142,0)</f>
        <v>0</v>
      </c>
      <c r="BI142" s="142">
        <f>IF(N142="nulová",J142,0)</f>
        <v>0</v>
      </c>
      <c r="BJ142" s="14" t="s">
        <v>84</v>
      </c>
      <c r="BK142" s="142">
        <f>ROUND(I142*H142,2)</f>
        <v>0</v>
      </c>
      <c r="BL142" s="14" t="s">
        <v>148</v>
      </c>
      <c r="BM142" s="244" t="s">
        <v>284</v>
      </c>
    </row>
    <row r="143" s="2" customFormat="1" ht="24.15" customHeight="1">
      <c r="A143" s="37"/>
      <c r="B143" s="38"/>
      <c r="C143" s="232" t="s">
        <v>216</v>
      </c>
      <c r="D143" s="232" t="s">
        <v>144</v>
      </c>
      <c r="E143" s="233" t="s">
        <v>285</v>
      </c>
      <c r="F143" s="234" t="s">
        <v>286</v>
      </c>
      <c r="G143" s="235" t="s">
        <v>147</v>
      </c>
      <c r="H143" s="236">
        <v>142</v>
      </c>
      <c r="I143" s="237"/>
      <c r="J143" s="238">
        <f>ROUND(I143*H143,2)</f>
        <v>0</v>
      </c>
      <c r="K143" s="239"/>
      <c r="L143" s="40"/>
      <c r="M143" s="240" t="s">
        <v>1</v>
      </c>
      <c r="N143" s="241" t="s">
        <v>41</v>
      </c>
      <c r="O143" s="90"/>
      <c r="P143" s="242">
        <f>O143*H143</f>
        <v>0</v>
      </c>
      <c r="Q143" s="242">
        <v>0</v>
      </c>
      <c r="R143" s="242">
        <f>Q143*H143</f>
        <v>0</v>
      </c>
      <c r="S143" s="242">
        <v>0</v>
      </c>
      <c r="T143" s="24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44" t="s">
        <v>148</v>
      </c>
      <c r="AT143" s="244" t="s">
        <v>144</v>
      </c>
      <c r="AU143" s="244" t="s">
        <v>86</v>
      </c>
      <c r="AY143" s="14" t="s">
        <v>142</v>
      </c>
      <c r="BE143" s="142">
        <f>IF(N143="základní",J143,0)</f>
        <v>0</v>
      </c>
      <c r="BF143" s="142">
        <f>IF(N143="snížená",J143,0)</f>
        <v>0</v>
      </c>
      <c r="BG143" s="142">
        <f>IF(N143="zákl. přenesená",J143,0)</f>
        <v>0</v>
      </c>
      <c r="BH143" s="142">
        <f>IF(N143="sníž. přenesená",J143,0)</f>
        <v>0</v>
      </c>
      <c r="BI143" s="142">
        <f>IF(N143="nulová",J143,0)</f>
        <v>0</v>
      </c>
      <c r="BJ143" s="14" t="s">
        <v>84</v>
      </c>
      <c r="BK143" s="142">
        <f>ROUND(I143*H143,2)</f>
        <v>0</v>
      </c>
      <c r="BL143" s="14" t="s">
        <v>148</v>
      </c>
      <c r="BM143" s="244" t="s">
        <v>287</v>
      </c>
    </row>
    <row r="144" s="2" customFormat="1" ht="16.5" customHeight="1">
      <c r="A144" s="37"/>
      <c r="B144" s="38"/>
      <c r="C144" s="232" t="s">
        <v>220</v>
      </c>
      <c r="D144" s="232" t="s">
        <v>144</v>
      </c>
      <c r="E144" s="233" t="s">
        <v>288</v>
      </c>
      <c r="F144" s="234" t="s">
        <v>289</v>
      </c>
      <c r="G144" s="235" t="s">
        <v>147</v>
      </c>
      <c r="H144" s="236">
        <v>335</v>
      </c>
      <c r="I144" s="237"/>
      <c r="J144" s="238">
        <f>ROUND(I144*H144,2)</f>
        <v>0</v>
      </c>
      <c r="K144" s="239"/>
      <c r="L144" s="40"/>
      <c r="M144" s="240" t="s">
        <v>1</v>
      </c>
      <c r="N144" s="241" t="s">
        <v>41</v>
      </c>
      <c r="O144" s="90"/>
      <c r="P144" s="242">
        <f>O144*H144</f>
        <v>0</v>
      </c>
      <c r="Q144" s="242">
        <v>0</v>
      </c>
      <c r="R144" s="242">
        <f>Q144*H144</f>
        <v>0</v>
      </c>
      <c r="S144" s="242">
        <v>0</v>
      </c>
      <c r="T144" s="24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44" t="s">
        <v>148</v>
      </c>
      <c r="AT144" s="244" t="s">
        <v>144</v>
      </c>
      <c r="AU144" s="244" t="s">
        <v>86</v>
      </c>
      <c r="AY144" s="14" t="s">
        <v>142</v>
      </c>
      <c r="BE144" s="142">
        <f>IF(N144="základní",J144,0)</f>
        <v>0</v>
      </c>
      <c r="BF144" s="142">
        <f>IF(N144="snížená",J144,0)</f>
        <v>0</v>
      </c>
      <c r="BG144" s="142">
        <f>IF(N144="zákl. přenesená",J144,0)</f>
        <v>0</v>
      </c>
      <c r="BH144" s="142">
        <f>IF(N144="sníž. přenesená",J144,0)</f>
        <v>0</v>
      </c>
      <c r="BI144" s="142">
        <f>IF(N144="nulová",J144,0)</f>
        <v>0</v>
      </c>
      <c r="BJ144" s="14" t="s">
        <v>84</v>
      </c>
      <c r="BK144" s="142">
        <f>ROUND(I144*H144,2)</f>
        <v>0</v>
      </c>
      <c r="BL144" s="14" t="s">
        <v>148</v>
      </c>
      <c r="BM144" s="244" t="s">
        <v>290</v>
      </c>
    </row>
    <row r="145" s="12" customFormat="1" ht="22.8" customHeight="1">
      <c r="A145" s="12"/>
      <c r="B145" s="216"/>
      <c r="C145" s="217"/>
      <c r="D145" s="218" t="s">
        <v>75</v>
      </c>
      <c r="E145" s="230" t="s">
        <v>148</v>
      </c>
      <c r="F145" s="230" t="s">
        <v>291</v>
      </c>
      <c r="G145" s="217"/>
      <c r="H145" s="217"/>
      <c r="I145" s="220"/>
      <c r="J145" s="231">
        <f>BK145</f>
        <v>0</v>
      </c>
      <c r="K145" s="217"/>
      <c r="L145" s="222"/>
      <c r="M145" s="223"/>
      <c r="N145" s="224"/>
      <c r="O145" s="224"/>
      <c r="P145" s="225">
        <f>P146</f>
        <v>0</v>
      </c>
      <c r="Q145" s="224"/>
      <c r="R145" s="225">
        <f>R146</f>
        <v>0</v>
      </c>
      <c r="S145" s="224"/>
      <c r="T145" s="226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7" t="s">
        <v>84</v>
      </c>
      <c r="AT145" s="228" t="s">
        <v>75</v>
      </c>
      <c r="AU145" s="228" t="s">
        <v>84</v>
      </c>
      <c r="AY145" s="227" t="s">
        <v>142</v>
      </c>
      <c r="BK145" s="229">
        <f>BK146</f>
        <v>0</v>
      </c>
    </row>
    <row r="146" s="2" customFormat="1" ht="33" customHeight="1">
      <c r="A146" s="37"/>
      <c r="B146" s="38"/>
      <c r="C146" s="232" t="s">
        <v>7</v>
      </c>
      <c r="D146" s="232" t="s">
        <v>144</v>
      </c>
      <c r="E146" s="233" t="s">
        <v>292</v>
      </c>
      <c r="F146" s="234" t="s">
        <v>293</v>
      </c>
      <c r="G146" s="235" t="s">
        <v>147</v>
      </c>
      <c r="H146" s="236">
        <v>335</v>
      </c>
      <c r="I146" s="237"/>
      <c r="J146" s="238">
        <f>ROUND(I146*H146,2)</f>
        <v>0</v>
      </c>
      <c r="K146" s="239"/>
      <c r="L146" s="40"/>
      <c r="M146" s="240" t="s">
        <v>1</v>
      </c>
      <c r="N146" s="241" t="s">
        <v>41</v>
      </c>
      <c r="O146" s="90"/>
      <c r="P146" s="242">
        <f>O146*H146</f>
        <v>0</v>
      </c>
      <c r="Q146" s="242">
        <v>0</v>
      </c>
      <c r="R146" s="242">
        <f>Q146*H146</f>
        <v>0</v>
      </c>
      <c r="S146" s="242">
        <v>0</v>
      </c>
      <c r="T146" s="24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44" t="s">
        <v>148</v>
      </c>
      <c r="AT146" s="244" t="s">
        <v>144</v>
      </c>
      <c r="AU146" s="244" t="s">
        <v>86</v>
      </c>
      <c r="AY146" s="14" t="s">
        <v>142</v>
      </c>
      <c r="BE146" s="142">
        <f>IF(N146="základní",J146,0)</f>
        <v>0</v>
      </c>
      <c r="BF146" s="142">
        <f>IF(N146="snížená",J146,0)</f>
        <v>0</v>
      </c>
      <c r="BG146" s="142">
        <f>IF(N146="zákl. přenesená",J146,0)</f>
        <v>0</v>
      </c>
      <c r="BH146" s="142">
        <f>IF(N146="sníž. přenesená",J146,0)</f>
        <v>0</v>
      </c>
      <c r="BI146" s="142">
        <f>IF(N146="nulová",J146,0)</f>
        <v>0</v>
      </c>
      <c r="BJ146" s="14" t="s">
        <v>84</v>
      </c>
      <c r="BK146" s="142">
        <f>ROUND(I146*H146,2)</f>
        <v>0</v>
      </c>
      <c r="BL146" s="14" t="s">
        <v>148</v>
      </c>
      <c r="BM146" s="244" t="s">
        <v>294</v>
      </c>
    </row>
    <row r="147" s="12" customFormat="1" ht="22.8" customHeight="1">
      <c r="A147" s="12"/>
      <c r="B147" s="216"/>
      <c r="C147" s="217"/>
      <c r="D147" s="218" t="s">
        <v>75</v>
      </c>
      <c r="E147" s="230" t="s">
        <v>161</v>
      </c>
      <c r="F147" s="230" t="s">
        <v>295</v>
      </c>
      <c r="G147" s="217"/>
      <c r="H147" s="217"/>
      <c r="I147" s="220"/>
      <c r="J147" s="231">
        <f>BK147</f>
        <v>0</v>
      </c>
      <c r="K147" s="217"/>
      <c r="L147" s="222"/>
      <c r="M147" s="223"/>
      <c r="N147" s="224"/>
      <c r="O147" s="224"/>
      <c r="P147" s="225">
        <f>SUM(P148:P161)</f>
        <v>0</v>
      </c>
      <c r="Q147" s="224"/>
      <c r="R147" s="225">
        <f>SUM(R148:R161)</f>
        <v>29.986849999999997</v>
      </c>
      <c r="S147" s="224"/>
      <c r="T147" s="226">
        <f>SUM(T148:T161)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7" t="s">
        <v>84</v>
      </c>
      <c r="AT147" s="228" t="s">
        <v>75</v>
      </c>
      <c r="AU147" s="228" t="s">
        <v>84</v>
      </c>
      <c r="AY147" s="227" t="s">
        <v>142</v>
      </c>
      <c r="BK147" s="229">
        <f>SUM(BK148:BK161)</f>
        <v>0</v>
      </c>
    </row>
    <row r="148" s="2" customFormat="1" ht="24.15" customHeight="1">
      <c r="A148" s="37"/>
      <c r="B148" s="38"/>
      <c r="C148" s="232" t="s">
        <v>296</v>
      </c>
      <c r="D148" s="232" t="s">
        <v>144</v>
      </c>
      <c r="E148" s="233" t="s">
        <v>297</v>
      </c>
      <c r="F148" s="234" t="s">
        <v>298</v>
      </c>
      <c r="G148" s="235" t="s">
        <v>147</v>
      </c>
      <c r="H148" s="236">
        <v>35</v>
      </c>
      <c r="I148" s="237"/>
      <c r="J148" s="238">
        <f>ROUND(I148*H148,2)</f>
        <v>0</v>
      </c>
      <c r="K148" s="239"/>
      <c r="L148" s="40"/>
      <c r="M148" s="240" t="s">
        <v>1</v>
      </c>
      <c r="N148" s="241" t="s">
        <v>41</v>
      </c>
      <c r="O148" s="90"/>
      <c r="P148" s="242">
        <f>O148*H148</f>
        <v>0</v>
      </c>
      <c r="Q148" s="242">
        <v>0</v>
      </c>
      <c r="R148" s="242">
        <f>Q148*H148</f>
        <v>0</v>
      </c>
      <c r="S148" s="242">
        <v>0</v>
      </c>
      <c r="T148" s="24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44" t="s">
        <v>148</v>
      </c>
      <c r="AT148" s="244" t="s">
        <v>144</v>
      </c>
      <c r="AU148" s="244" t="s">
        <v>86</v>
      </c>
      <c r="AY148" s="14" t="s">
        <v>142</v>
      </c>
      <c r="BE148" s="142">
        <f>IF(N148="základní",J148,0)</f>
        <v>0</v>
      </c>
      <c r="BF148" s="142">
        <f>IF(N148="snížená",J148,0)</f>
        <v>0</v>
      </c>
      <c r="BG148" s="142">
        <f>IF(N148="zákl. přenesená",J148,0)</f>
        <v>0</v>
      </c>
      <c r="BH148" s="142">
        <f>IF(N148="sníž. přenesená",J148,0)</f>
        <v>0</v>
      </c>
      <c r="BI148" s="142">
        <f>IF(N148="nulová",J148,0)</f>
        <v>0</v>
      </c>
      <c r="BJ148" s="14" t="s">
        <v>84</v>
      </c>
      <c r="BK148" s="142">
        <f>ROUND(I148*H148,2)</f>
        <v>0</v>
      </c>
      <c r="BL148" s="14" t="s">
        <v>148</v>
      </c>
      <c r="BM148" s="244" t="s">
        <v>299</v>
      </c>
    </row>
    <row r="149" s="2" customFormat="1" ht="24.15" customHeight="1">
      <c r="A149" s="37"/>
      <c r="B149" s="38"/>
      <c r="C149" s="232" t="s">
        <v>300</v>
      </c>
      <c r="D149" s="232" t="s">
        <v>144</v>
      </c>
      <c r="E149" s="233" t="s">
        <v>301</v>
      </c>
      <c r="F149" s="234" t="s">
        <v>302</v>
      </c>
      <c r="G149" s="235" t="s">
        <v>147</v>
      </c>
      <c r="H149" s="236">
        <v>1982</v>
      </c>
      <c r="I149" s="237"/>
      <c r="J149" s="238">
        <f>ROUND(I149*H149,2)</f>
        <v>0</v>
      </c>
      <c r="K149" s="239"/>
      <c r="L149" s="40"/>
      <c r="M149" s="240" t="s">
        <v>1</v>
      </c>
      <c r="N149" s="241" t="s">
        <v>41</v>
      </c>
      <c r="O149" s="90"/>
      <c r="P149" s="242">
        <f>O149*H149</f>
        <v>0</v>
      </c>
      <c r="Q149" s="242">
        <v>0</v>
      </c>
      <c r="R149" s="242">
        <f>Q149*H149</f>
        <v>0</v>
      </c>
      <c r="S149" s="242">
        <v>0</v>
      </c>
      <c r="T149" s="24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44" t="s">
        <v>148</v>
      </c>
      <c r="AT149" s="244" t="s">
        <v>144</v>
      </c>
      <c r="AU149" s="244" t="s">
        <v>86</v>
      </c>
      <c r="AY149" s="14" t="s">
        <v>142</v>
      </c>
      <c r="BE149" s="142">
        <f>IF(N149="základní",J149,0)</f>
        <v>0</v>
      </c>
      <c r="BF149" s="142">
        <f>IF(N149="snížená",J149,0)</f>
        <v>0</v>
      </c>
      <c r="BG149" s="142">
        <f>IF(N149="zákl. přenesená",J149,0)</f>
        <v>0</v>
      </c>
      <c r="BH149" s="142">
        <f>IF(N149="sníž. přenesená",J149,0)</f>
        <v>0</v>
      </c>
      <c r="BI149" s="142">
        <f>IF(N149="nulová",J149,0)</f>
        <v>0</v>
      </c>
      <c r="BJ149" s="14" t="s">
        <v>84</v>
      </c>
      <c r="BK149" s="142">
        <f>ROUND(I149*H149,2)</f>
        <v>0</v>
      </c>
      <c r="BL149" s="14" t="s">
        <v>148</v>
      </c>
      <c r="BM149" s="244" t="s">
        <v>303</v>
      </c>
    </row>
    <row r="150" s="2" customFormat="1" ht="24.15" customHeight="1">
      <c r="A150" s="37"/>
      <c r="B150" s="38"/>
      <c r="C150" s="232" t="s">
        <v>304</v>
      </c>
      <c r="D150" s="232" t="s">
        <v>144</v>
      </c>
      <c r="E150" s="233" t="s">
        <v>305</v>
      </c>
      <c r="F150" s="234" t="s">
        <v>306</v>
      </c>
      <c r="G150" s="235" t="s">
        <v>147</v>
      </c>
      <c r="H150" s="236">
        <v>1982</v>
      </c>
      <c r="I150" s="237"/>
      <c r="J150" s="238">
        <f>ROUND(I150*H150,2)</f>
        <v>0</v>
      </c>
      <c r="K150" s="239"/>
      <c r="L150" s="40"/>
      <c r="M150" s="240" t="s">
        <v>1</v>
      </c>
      <c r="N150" s="241" t="s">
        <v>41</v>
      </c>
      <c r="O150" s="90"/>
      <c r="P150" s="242">
        <f>O150*H150</f>
        <v>0</v>
      </c>
      <c r="Q150" s="242">
        <v>0</v>
      </c>
      <c r="R150" s="242">
        <f>Q150*H150</f>
        <v>0</v>
      </c>
      <c r="S150" s="242">
        <v>0</v>
      </c>
      <c r="T150" s="24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44" t="s">
        <v>148</v>
      </c>
      <c r="AT150" s="244" t="s">
        <v>144</v>
      </c>
      <c r="AU150" s="244" t="s">
        <v>86</v>
      </c>
      <c r="AY150" s="14" t="s">
        <v>142</v>
      </c>
      <c r="BE150" s="142">
        <f>IF(N150="základní",J150,0)</f>
        <v>0</v>
      </c>
      <c r="BF150" s="142">
        <f>IF(N150="snížená",J150,0)</f>
        <v>0</v>
      </c>
      <c r="BG150" s="142">
        <f>IF(N150="zákl. přenesená",J150,0)</f>
        <v>0</v>
      </c>
      <c r="BH150" s="142">
        <f>IF(N150="sníž. přenesená",J150,0)</f>
        <v>0</v>
      </c>
      <c r="BI150" s="142">
        <f>IF(N150="nulová",J150,0)</f>
        <v>0</v>
      </c>
      <c r="BJ150" s="14" t="s">
        <v>84</v>
      </c>
      <c r="BK150" s="142">
        <f>ROUND(I150*H150,2)</f>
        <v>0</v>
      </c>
      <c r="BL150" s="14" t="s">
        <v>148</v>
      </c>
      <c r="BM150" s="244" t="s">
        <v>307</v>
      </c>
    </row>
    <row r="151" s="2" customFormat="1" ht="33" customHeight="1">
      <c r="A151" s="37"/>
      <c r="B151" s="38"/>
      <c r="C151" s="232" t="s">
        <v>308</v>
      </c>
      <c r="D151" s="232" t="s">
        <v>144</v>
      </c>
      <c r="E151" s="233" t="s">
        <v>309</v>
      </c>
      <c r="F151" s="234" t="s">
        <v>310</v>
      </c>
      <c r="G151" s="235" t="s">
        <v>147</v>
      </c>
      <c r="H151" s="236">
        <v>1647</v>
      </c>
      <c r="I151" s="237"/>
      <c r="J151" s="238">
        <f>ROUND(I151*H151,2)</f>
        <v>0</v>
      </c>
      <c r="K151" s="239"/>
      <c r="L151" s="40"/>
      <c r="M151" s="240" t="s">
        <v>1</v>
      </c>
      <c r="N151" s="241" t="s">
        <v>41</v>
      </c>
      <c r="O151" s="90"/>
      <c r="P151" s="242">
        <f>O151*H151</f>
        <v>0</v>
      </c>
      <c r="Q151" s="242">
        <v>0</v>
      </c>
      <c r="R151" s="242">
        <f>Q151*H151</f>
        <v>0</v>
      </c>
      <c r="S151" s="242">
        <v>0</v>
      </c>
      <c r="T151" s="24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44" t="s">
        <v>148</v>
      </c>
      <c r="AT151" s="244" t="s">
        <v>144</v>
      </c>
      <c r="AU151" s="244" t="s">
        <v>86</v>
      </c>
      <c r="AY151" s="14" t="s">
        <v>142</v>
      </c>
      <c r="BE151" s="142">
        <f>IF(N151="základní",J151,0)</f>
        <v>0</v>
      </c>
      <c r="BF151" s="142">
        <f>IF(N151="snížená",J151,0)</f>
        <v>0</v>
      </c>
      <c r="BG151" s="142">
        <f>IF(N151="zákl. přenesená",J151,0)</f>
        <v>0</v>
      </c>
      <c r="BH151" s="142">
        <f>IF(N151="sníž. přenesená",J151,0)</f>
        <v>0</v>
      </c>
      <c r="BI151" s="142">
        <f>IF(N151="nulová",J151,0)</f>
        <v>0</v>
      </c>
      <c r="BJ151" s="14" t="s">
        <v>84</v>
      </c>
      <c r="BK151" s="142">
        <f>ROUND(I151*H151,2)</f>
        <v>0</v>
      </c>
      <c r="BL151" s="14" t="s">
        <v>148</v>
      </c>
      <c r="BM151" s="244" t="s">
        <v>311</v>
      </c>
    </row>
    <row r="152" s="2" customFormat="1" ht="24.15" customHeight="1">
      <c r="A152" s="37"/>
      <c r="B152" s="38"/>
      <c r="C152" s="232" t="s">
        <v>312</v>
      </c>
      <c r="D152" s="232" t="s">
        <v>144</v>
      </c>
      <c r="E152" s="233" t="s">
        <v>313</v>
      </c>
      <c r="F152" s="234" t="s">
        <v>314</v>
      </c>
      <c r="G152" s="235" t="s">
        <v>147</v>
      </c>
      <c r="H152" s="236">
        <v>1647</v>
      </c>
      <c r="I152" s="237"/>
      <c r="J152" s="238">
        <f>ROUND(I152*H152,2)</f>
        <v>0</v>
      </c>
      <c r="K152" s="239"/>
      <c r="L152" s="40"/>
      <c r="M152" s="240" t="s">
        <v>1</v>
      </c>
      <c r="N152" s="241" t="s">
        <v>41</v>
      </c>
      <c r="O152" s="90"/>
      <c r="P152" s="242">
        <f>O152*H152</f>
        <v>0</v>
      </c>
      <c r="Q152" s="242">
        <v>0</v>
      </c>
      <c r="R152" s="242">
        <f>Q152*H152</f>
        <v>0</v>
      </c>
      <c r="S152" s="242">
        <v>0</v>
      </c>
      <c r="T152" s="24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44" t="s">
        <v>148</v>
      </c>
      <c r="AT152" s="244" t="s">
        <v>144</v>
      </c>
      <c r="AU152" s="244" t="s">
        <v>86</v>
      </c>
      <c r="AY152" s="14" t="s">
        <v>142</v>
      </c>
      <c r="BE152" s="142">
        <f>IF(N152="základní",J152,0)</f>
        <v>0</v>
      </c>
      <c r="BF152" s="142">
        <f>IF(N152="snížená",J152,0)</f>
        <v>0</v>
      </c>
      <c r="BG152" s="142">
        <f>IF(N152="zákl. přenesená",J152,0)</f>
        <v>0</v>
      </c>
      <c r="BH152" s="142">
        <f>IF(N152="sníž. přenesená",J152,0)</f>
        <v>0</v>
      </c>
      <c r="BI152" s="142">
        <f>IF(N152="nulová",J152,0)</f>
        <v>0</v>
      </c>
      <c r="BJ152" s="14" t="s">
        <v>84</v>
      </c>
      <c r="BK152" s="142">
        <f>ROUND(I152*H152,2)</f>
        <v>0</v>
      </c>
      <c r="BL152" s="14" t="s">
        <v>148</v>
      </c>
      <c r="BM152" s="244" t="s">
        <v>315</v>
      </c>
    </row>
    <row r="153" s="2" customFormat="1" ht="21.75" customHeight="1">
      <c r="A153" s="37"/>
      <c r="B153" s="38"/>
      <c r="C153" s="232" t="s">
        <v>316</v>
      </c>
      <c r="D153" s="232" t="s">
        <v>144</v>
      </c>
      <c r="E153" s="233" t="s">
        <v>317</v>
      </c>
      <c r="F153" s="234" t="s">
        <v>318</v>
      </c>
      <c r="G153" s="235" t="s">
        <v>147</v>
      </c>
      <c r="H153" s="236">
        <v>1647</v>
      </c>
      <c r="I153" s="237"/>
      <c r="J153" s="238">
        <f>ROUND(I153*H153,2)</f>
        <v>0</v>
      </c>
      <c r="K153" s="239"/>
      <c r="L153" s="40"/>
      <c r="M153" s="240" t="s">
        <v>1</v>
      </c>
      <c r="N153" s="241" t="s">
        <v>41</v>
      </c>
      <c r="O153" s="90"/>
      <c r="P153" s="242">
        <f>O153*H153</f>
        <v>0</v>
      </c>
      <c r="Q153" s="242">
        <v>0</v>
      </c>
      <c r="R153" s="242">
        <f>Q153*H153</f>
        <v>0</v>
      </c>
      <c r="S153" s="242">
        <v>0</v>
      </c>
      <c r="T153" s="24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44" t="s">
        <v>148</v>
      </c>
      <c r="AT153" s="244" t="s">
        <v>144</v>
      </c>
      <c r="AU153" s="244" t="s">
        <v>86</v>
      </c>
      <c r="AY153" s="14" t="s">
        <v>142</v>
      </c>
      <c r="BE153" s="142">
        <f>IF(N153="základní",J153,0)</f>
        <v>0</v>
      </c>
      <c r="BF153" s="142">
        <f>IF(N153="snížená",J153,0)</f>
        <v>0</v>
      </c>
      <c r="BG153" s="142">
        <f>IF(N153="zákl. přenesená",J153,0)</f>
        <v>0</v>
      </c>
      <c r="BH153" s="142">
        <f>IF(N153="sníž. přenesená",J153,0)</f>
        <v>0</v>
      </c>
      <c r="BI153" s="142">
        <f>IF(N153="nulová",J153,0)</f>
        <v>0</v>
      </c>
      <c r="BJ153" s="14" t="s">
        <v>84</v>
      </c>
      <c r="BK153" s="142">
        <f>ROUND(I153*H153,2)</f>
        <v>0</v>
      </c>
      <c r="BL153" s="14" t="s">
        <v>148</v>
      </c>
      <c r="BM153" s="244" t="s">
        <v>319</v>
      </c>
    </row>
    <row r="154" s="2" customFormat="1" ht="33" customHeight="1">
      <c r="A154" s="37"/>
      <c r="B154" s="38"/>
      <c r="C154" s="232" t="s">
        <v>320</v>
      </c>
      <c r="D154" s="232" t="s">
        <v>144</v>
      </c>
      <c r="E154" s="233" t="s">
        <v>321</v>
      </c>
      <c r="F154" s="234" t="s">
        <v>322</v>
      </c>
      <c r="G154" s="235" t="s">
        <v>147</v>
      </c>
      <c r="H154" s="236">
        <v>1647</v>
      </c>
      <c r="I154" s="237"/>
      <c r="J154" s="238">
        <f>ROUND(I154*H154,2)</f>
        <v>0</v>
      </c>
      <c r="K154" s="239"/>
      <c r="L154" s="40"/>
      <c r="M154" s="240" t="s">
        <v>1</v>
      </c>
      <c r="N154" s="241" t="s">
        <v>41</v>
      </c>
      <c r="O154" s="90"/>
      <c r="P154" s="242">
        <f>O154*H154</f>
        <v>0</v>
      </c>
      <c r="Q154" s="242">
        <v>0</v>
      </c>
      <c r="R154" s="242">
        <f>Q154*H154</f>
        <v>0</v>
      </c>
      <c r="S154" s="242">
        <v>0</v>
      </c>
      <c r="T154" s="24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44" t="s">
        <v>148</v>
      </c>
      <c r="AT154" s="244" t="s">
        <v>144</v>
      </c>
      <c r="AU154" s="244" t="s">
        <v>86</v>
      </c>
      <c r="AY154" s="14" t="s">
        <v>142</v>
      </c>
      <c r="BE154" s="142">
        <f>IF(N154="základní",J154,0)</f>
        <v>0</v>
      </c>
      <c r="BF154" s="142">
        <f>IF(N154="snížená",J154,0)</f>
        <v>0</v>
      </c>
      <c r="BG154" s="142">
        <f>IF(N154="zákl. přenesená",J154,0)</f>
        <v>0</v>
      </c>
      <c r="BH154" s="142">
        <f>IF(N154="sníž. přenesená",J154,0)</f>
        <v>0</v>
      </c>
      <c r="BI154" s="142">
        <f>IF(N154="nulová",J154,0)</f>
        <v>0</v>
      </c>
      <c r="BJ154" s="14" t="s">
        <v>84</v>
      </c>
      <c r="BK154" s="142">
        <f>ROUND(I154*H154,2)</f>
        <v>0</v>
      </c>
      <c r="BL154" s="14" t="s">
        <v>148</v>
      </c>
      <c r="BM154" s="244" t="s">
        <v>323</v>
      </c>
    </row>
    <row r="155" s="2" customFormat="1" ht="37.8" customHeight="1">
      <c r="A155" s="37"/>
      <c r="B155" s="38"/>
      <c r="C155" s="232" t="s">
        <v>324</v>
      </c>
      <c r="D155" s="232" t="s">
        <v>144</v>
      </c>
      <c r="E155" s="233" t="s">
        <v>325</v>
      </c>
      <c r="F155" s="234" t="s">
        <v>326</v>
      </c>
      <c r="G155" s="235" t="s">
        <v>147</v>
      </c>
      <c r="H155" s="236">
        <v>335</v>
      </c>
      <c r="I155" s="237"/>
      <c r="J155" s="238">
        <f>ROUND(I155*H155,2)</f>
        <v>0</v>
      </c>
      <c r="K155" s="239"/>
      <c r="L155" s="40"/>
      <c r="M155" s="240" t="s">
        <v>1</v>
      </c>
      <c r="N155" s="241" t="s">
        <v>41</v>
      </c>
      <c r="O155" s="90"/>
      <c r="P155" s="242">
        <f>O155*H155</f>
        <v>0</v>
      </c>
      <c r="Q155" s="242">
        <v>0.040000000000000001</v>
      </c>
      <c r="R155" s="242">
        <f>Q155*H155</f>
        <v>13.4</v>
      </c>
      <c r="S155" s="242">
        <v>0</v>
      </c>
      <c r="T155" s="24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44" t="s">
        <v>148</v>
      </c>
      <c r="AT155" s="244" t="s">
        <v>144</v>
      </c>
      <c r="AU155" s="244" t="s">
        <v>86</v>
      </c>
      <c r="AY155" s="14" t="s">
        <v>142</v>
      </c>
      <c r="BE155" s="142">
        <f>IF(N155="základní",J155,0)</f>
        <v>0</v>
      </c>
      <c r="BF155" s="142">
        <f>IF(N155="snížená",J155,0)</f>
        <v>0</v>
      </c>
      <c r="BG155" s="142">
        <f>IF(N155="zákl. přenesená",J155,0)</f>
        <v>0</v>
      </c>
      <c r="BH155" s="142">
        <f>IF(N155="sníž. přenesená",J155,0)</f>
        <v>0</v>
      </c>
      <c r="BI155" s="142">
        <f>IF(N155="nulová",J155,0)</f>
        <v>0</v>
      </c>
      <c r="BJ155" s="14" t="s">
        <v>84</v>
      </c>
      <c r="BK155" s="142">
        <f>ROUND(I155*H155,2)</f>
        <v>0</v>
      </c>
      <c r="BL155" s="14" t="s">
        <v>148</v>
      </c>
      <c r="BM155" s="244" t="s">
        <v>327</v>
      </c>
    </row>
    <row r="156" s="2" customFormat="1" ht="24.15" customHeight="1">
      <c r="A156" s="37"/>
      <c r="B156" s="38"/>
      <c r="C156" s="250" t="s">
        <v>328</v>
      </c>
      <c r="D156" s="250" t="s">
        <v>329</v>
      </c>
      <c r="E156" s="251" t="s">
        <v>330</v>
      </c>
      <c r="F156" s="252" t="s">
        <v>331</v>
      </c>
      <c r="G156" s="253" t="s">
        <v>152</v>
      </c>
      <c r="H156" s="254">
        <v>733</v>
      </c>
      <c r="I156" s="255"/>
      <c r="J156" s="256">
        <f>ROUND(I156*H156,2)</f>
        <v>0</v>
      </c>
      <c r="K156" s="257"/>
      <c r="L156" s="258"/>
      <c r="M156" s="259" t="s">
        <v>1</v>
      </c>
      <c r="N156" s="260" t="s">
        <v>41</v>
      </c>
      <c r="O156" s="90"/>
      <c r="P156" s="242">
        <f>O156*H156</f>
        <v>0</v>
      </c>
      <c r="Q156" s="242">
        <v>0.0126</v>
      </c>
      <c r="R156" s="242">
        <f>Q156*H156</f>
        <v>9.2357999999999993</v>
      </c>
      <c r="S156" s="242">
        <v>0</v>
      </c>
      <c r="T156" s="24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44" t="s">
        <v>173</v>
      </c>
      <c r="AT156" s="244" t="s">
        <v>329</v>
      </c>
      <c r="AU156" s="244" t="s">
        <v>86</v>
      </c>
      <c r="AY156" s="14" t="s">
        <v>142</v>
      </c>
      <c r="BE156" s="142">
        <f>IF(N156="základní",J156,0)</f>
        <v>0</v>
      </c>
      <c r="BF156" s="142">
        <f>IF(N156="snížená",J156,0)</f>
        <v>0</v>
      </c>
      <c r="BG156" s="142">
        <f>IF(N156="zákl. přenesená",J156,0)</f>
        <v>0</v>
      </c>
      <c r="BH156" s="142">
        <f>IF(N156="sníž. přenesená",J156,0)</f>
        <v>0</v>
      </c>
      <c r="BI156" s="142">
        <f>IF(N156="nulová",J156,0)</f>
        <v>0</v>
      </c>
      <c r="BJ156" s="14" t="s">
        <v>84</v>
      </c>
      <c r="BK156" s="142">
        <f>ROUND(I156*H156,2)</f>
        <v>0</v>
      </c>
      <c r="BL156" s="14" t="s">
        <v>148</v>
      </c>
      <c r="BM156" s="244" t="s">
        <v>332</v>
      </c>
    </row>
    <row r="157" s="2" customFormat="1" ht="24.15" customHeight="1">
      <c r="A157" s="37"/>
      <c r="B157" s="38"/>
      <c r="C157" s="232" t="s">
        <v>333</v>
      </c>
      <c r="D157" s="232" t="s">
        <v>144</v>
      </c>
      <c r="E157" s="233" t="s">
        <v>334</v>
      </c>
      <c r="F157" s="234" t="s">
        <v>335</v>
      </c>
      <c r="G157" s="235" t="s">
        <v>147</v>
      </c>
      <c r="H157" s="236">
        <v>35</v>
      </c>
      <c r="I157" s="237"/>
      <c r="J157" s="238">
        <f>ROUND(I157*H157,2)</f>
        <v>0</v>
      </c>
      <c r="K157" s="239"/>
      <c r="L157" s="40"/>
      <c r="M157" s="240" t="s">
        <v>1</v>
      </c>
      <c r="N157" s="241" t="s">
        <v>41</v>
      </c>
      <c r="O157" s="90"/>
      <c r="P157" s="242">
        <f>O157*H157</f>
        <v>0</v>
      </c>
      <c r="Q157" s="242">
        <v>0.089219999999999994</v>
      </c>
      <c r="R157" s="242">
        <f>Q157*H157</f>
        <v>3.1226999999999996</v>
      </c>
      <c r="S157" s="242">
        <v>0</v>
      </c>
      <c r="T157" s="24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44" t="s">
        <v>148</v>
      </c>
      <c r="AT157" s="244" t="s">
        <v>144</v>
      </c>
      <c r="AU157" s="244" t="s">
        <v>86</v>
      </c>
      <c r="AY157" s="14" t="s">
        <v>142</v>
      </c>
      <c r="BE157" s="142">
        <f>IF(N157="základní",J157,0)</f>
        <v>0</v>
      </c>
      <c r="BF157" s="142">
        <f>IF(N157="snížená",J157,0)</f>
        <v>0</v>
      </c>
      <c r="BG157" s="142">
        <f>IF(N157="zákl. přenesená",J157,0)</f>
        <v>0</v>
      </c>
      <c r="BH157" s="142">
        <f>IF(N157="sníž. přenesená",J157,0)</f>
        <v>0</v>
      </c>
      <c r="BI157" s="142">
        <f>IF(N157="nulová",J157,0)</f>
        <v>0</v>
      </c>
      <c r="BJ157" s="14" t="s">
        <v>84</v>
      </c>
      <c r="BK157" s="142">
        <f>ROUND(I157*H157,2)</f>
        <v>0</v>
      </c>
      <c r="BL157" s="14" t="s">
        <v>148</v>
      </c>
      <c r="BM157" s="244" t="s">
        <v>336</v>
      </c>
    </row>
    <row r="158" s="2" customFormat="1" ht="24.15" customHeight="1">
      <c r="A158" s="37"/>
      <c r="B158" s="38"/>
      <c r="C158" s="250" t="s">
        <v>337</v>
      </c>
      <c r="D158" s="250" t="s">
        <v>329</v>
      </c>
      <c r="E158" s="251" t="s">
        <v>338</v>
      </c>
      <c r="F158" s="252" t="s">
        <v>339</v>
      </c>
      <c r="G158" s="253" t="s">
        <v>147</v>
      </c>
      <c r="H158" s="254">
        <v>32.549999999999997</v>
      </c>
      <c r="I158" s="255"/>
      <c r="J158" s="256">
        <f>ROUND(I158*H158,2)</f>
        <v>0</v>
      </c>
      <c r="K158" s="257"/>
      <c r="L158" s="258"/>
      <c r="M158" s="259" t="s">
        <v>1</v>
      </c>
      <c r="N158" s="260" t="s">
        <v>41</v>
      </c>
      <c r="O158" s="90"/>
      <c r="P158" s="242">
        <f>O158*H158</f>
        <v>0</v>
      </c>
      <c r="Q158" s="242">
        <v>0.113</v>
      </c>
      <c r="R158" s="242">
        <f>Q158*H158</f>
        <v>3.6781499999999996</v>
      </c>
      <c r="S158" s="242">
        <v>0</v>
      </c>
      <c r="T158" s="24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44" t="s">
        <v>173</v>
      </c>
      <c r="AT158" s="244" t="s">
        <v>329</v>
      </c>
      <c r="AU158" s="244" t="s">
        <v>86</v>
      </c>
      <c r="AY158" s="14" t="s">
        <v>142</v>
      </c>
      <c r="BE158" s="142">
        <f>IF(N158="základní",J158,0)</f>
        <v>0</v>
      </c>
      <c r="BF158" s="142">
        <f>IF(N158="snížená",J158,0)</f>
        <v>0</v>
      </c>
      <c r="BG158" s="142">
        <f>IF(N158="zákl. přenesená",J158,0)</f>
        <v>0</v>
      </c>
      <c r="BH158" s="142">
        <f>IF(N158="sníž. přenesená",J158,0)</f>
        <v>0</v>
      </c>
      <c r="BI158" s="142">
        <f>IF(N158="nulová",J158,0)</f>
        <v>0</v>
      </c>
      <c r="BJ158" s="14" t="s">
        <v>84</v>
      </c>
      <c r="BK158" s="142">
        <f>ROUND(I158*H158,2)</f>
        <v>0</v>
      </c>
      <c r="BL158" s="14" t="s">
        <v>148</v>
      </c>
      <c r="BM158" s="244" t="s">
        <v>340</v>
      </c>
    </row>
    <row r="159" s="2" customFormat="1">
      <c r="A159" s="37"/>
      <c r="B159" s="38"/>
      <c r="C159" s="39"/>
      <c r="D159" s="261" t="s">
        <v>341</v>
      </c>
      <c r="E159" s="39"/>
      <c r="F159" s="262" t="s">
        <v>342</v>
      </c>
      <c r="G159" s="39"/>
      <c r="H159" s="39"/>
      <c r="I159" s="263"/>
      <c r="J159" s="39"/>
      <c r="K159" s="39"/>
      <c r="L159" s="40"/>
      <c r="M159" s="264"/>
      <c r="N159" s="265"/>
      <c r="O159" s="90"/>
      <c r="P159" s="90"/>
      <c r="Q159" s="90"/>
      <c r="R159" s="90"/>
      <c r="S159" s="90"/>
      <c r="T159" s="91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4" t="s">
        <v>341</v>
      </c>
      <c r="AU159" s="14" t="s">
        <v>86</v>
      </c>
    </row>
    <row r="160" s="2" customFormat="1" ht="24.15" customHeight="1">
      <c r="A160" s="37"/>
      <c r="B160" s="38"/>
      <c r="C160" s="250" t="s">
        <v>343</v>
      </c>
      <c r="D160" s="250" t="s">
        <v>329</v>
      </c>
      <c r="E160" s="251" t="s">
        <v>344</v>
      </c>
      <c r="F160" s="252" t="s">
        <v>345</v>
      </c>
      <c r="G160" s="253" t="s">
        <v>147</v>
      </c>
      <c r="H160" s="254">
        <v>4.2000000000000002</v>
      </c>
      <c r="I160" s="255"/>
      <c r="J160" s="256">
        <f>ROUND(I160*H160,2)</f>
        <v>0</v>
      </c>
      <c r="K160" s="257"/>
      <c r="L160" s="258"/>
      <c r="M160" s="259" t="s">
        <v>1</v>
      </c>
      <c r="N160" s="260" t="s">
        <v>41</v>
      </c>
      <c r="O160" s="90"/>
      <c r="P160" s="242">
        <f>O160*H160</f>
        <v>0</v>
      </c>
      <c r="Q160" s="242">
        <v>0.13100000000000001</v>
      </c>
      <c r="R160" s="242">
        <f>Q160*H160</f>
        <v>0.55020000000000002</v>
      </c>
      <c r="S160" s="242">
        <v>0</v>
      </c>
      <c r="T160" s="243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44" t="s">
        <v>173</v>
      </c>
      <c r="AT160" s="244" t="s">
        <v>329</v>
      </c>
      <c r="AU160" s="244" t="s">
        <v>86</v>
      </c>
      <c r="AY160" s="14" t="s">
        <v>142</v>
      </c>
      <c r="BE160" s="142">
        <f>IF(N160="základní",J160,0)</f>
        <v>0</v>
      </c>
      <c r="BF160" s="142">
        <f>IF(N160="snížená",J160,0)</f>
        <v>0</v>
      </c>
      <c r="BG160" s="142">
        <f>IF(N160="zákl. přenesená",J160,0)</f>
        <v>0</v>
      </c>
      <c r="BH160" s="142">
        <f>IF(N160="sníž. přenesená",J160,0)</f>
        <v>0</v>
      </c>
      <c r="BI160" s="142">
        <f>IF(N160="nulová",J160,0)</f>
        <v>0</v>
      </c>
      <c r="BJ160" s="14" t="s">
        <v>84</v>
      </c>
      <c r="BK160" s="142">
        <f>ROUND(I160*H160,2)</f>
        <v>0</v>
      </c>
      <c r="BL160" s="14" t="s">
        <v>148</v>
      </c>
      <c r="BM160" s="244" t="s">
        <v>346</v>
      </c>
    </row>
    <row r="161" s="2" customFormat="1" ht="37.8" customHeight="1">
      <c r="A161" s="37"/>
      <c r="B161" s="38"/>
      <c r="C161" s="232" t="s">
        <v>347</v>
      </c>
      <c r="D161" s="232" t="s">
        <v>144</v>
      </c>
      <c r="E161" s="233" t="s">
        <v>348</v>
      </c>
      <c r="F161" s="234" t="s">
        <v>349</v>
      </c>
      <c r="G161" s="235" t="s">
        <v>147</v>
      </c>
      <c r="H161" s="236">
        <v>4</v>
      </c>
      <c r="I161" s="237"/>
      <c r="J161" s="238">
        <f>ROUND(I161*H161,2)</f>
        <v>0</v>
      </c>
      <c r="K161" s="239"/>
      <c r="L161" s="40"/>
      <c r="M161" s="240" t="s">
        <v>1</v>
      </c>
      <c r="N161" s="241" t="s">
        <v>41</v>
      </c>
      <c r="O161" s="90"/>
      <c r="P161" s="242">
        <f>O161*H161</f>
        <v>0</v>
      </c>
      <c r="Q161" s="242">
        <v>0</v>
      </c>
      <c r="R161" s="242">
        <f>Q161*H161</f>
        <v>0</v>
      </c>
      <c r="S161" s="242">
        <v>0</v>
      </c>
      <c r="T161" s="24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44" t="s">
        <v>148</v>
      </c>
      <c r="AT161" s="244" t="s">
        <v>144</v>
      </c>
      <c r="AU161" s="244" t="s">
        <v>86</v>
      </c>
      <c r="AY161" s="14" t="s">
        <v>142</v>
      </c>
      <c r="BE161" s="142">
        <f>IF(N161="základní",J161,0)</f>
        <v>0</v>
      </c>
      <c r="BF161" s="142">
        <f>IF(N161="snížená",J161,0)</f>
        <v>0</v>
      </c>
      <c r="BG161" s="142">
        <f>IF(N161="zákl. přenesená",J161,0)</f>
        <v>0</v>
      </c>
      <c r="BH161" s="142">
        <f>IF(N161="sníž. přenesená",J161,0)</f>
        <v>0</v>
      </c>
      <c r="BI161" s="142">
        <f>IF(N161="nulová",J161,0)</f>
        <v>0</v>
      </c>
      <c r="BJ161" s="14" t="s">
        <v>84</v>
      </c>
      <c r="BK161" s="142">
        <f>ROUND(I161*H161,2)</f>
        <v>0</v>
      </c>
      <c r="BL161" s="14" t="s">
        <v>148</v>
      </c>
      <c r="BM161" s="244" t="s">
        <v>350</v>
      </c>
    </row>
    <row r="162" s="12" customFormat="1" ht="22.8" customHeight="1">
      <c r="A162" s="12"/>
      <c r="B162" s="216"/>
      <c r="C162" s="217"/>
      <c r="D162" s="218" t="s">
        <v>75</v>
      </c>
      <c r="E162" s="230" t="s">
        <v>177</v>
      </c>
      <c r="F162" s="230" t="s">
        <v>351</v>
      </c>
      <c r="G162" s="217"/>
      <c r="H162" s="217"/>
      <c r="I162" s="220"/>
      <c r="J162" s="231">
        <f>BK162</f>
        <v>0</v>
      </c>
      <c r="K162" s="217"/>
      <c r="L162" s="222"/>
      <c r="M162" s="223"/>
      <c r="N162" s="224"/>
      <c r="O162" s="224"/>
      <c r="P162" s="225">
        <f>SUM(P163:P178)</f>
        <v>0</v>
      </c>
      <c r="Q162" s="224"/>
      <c r="R162" s="225">
        <f>SUM(R163:R178)</f>
        <v>189.09523000000002</v>
      </c>
      <c r="S162" s="224"/>
      <c r="T162" s="226">
        <f>SUM(T163:T178)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7" t="s">
        <v>84</v>
      </c>
      <c r="AT162" s="228" t="s">
        <v>75</v>
      </c>
      <c r="AU162" s="228" t="s">
        <v>84</v>
      </c>
      <c r="AY162" s="227" t="s">
        <v>142</v>
      </c>
      <c r="BK162" s="229">
        <f>SUM(BK163:BK178)</f>
        <v>0</v>
      </c>
    </row>
    <row r="163" s="2" customFormat="1" ht="24.15" customHeight="1">
      <c r="A163" s="37"/>
      <c r="B163" s="38"/>
      <c r="C163" s="232" t="s">
        <v>352</v>
      </c>
      <c r="D163" s="232" t="s">
        <v>144</v>
      </c>
      <c r="E163" s="233" t="s">
        <v>353</v>
      </c>
      <c r="F163" s="234" t="s">
        <v>354</v>
      </c>
      <c r="G163" s="235" t="s">
        <v>152</v>
      </c>
      <c r="H163" s="236">
        <v>3</v>
      </c>
      <c r="I163" s="237"/>
      <c r="J163" s="238">
        <f>ROUND(I163*H163,2)</f>
        <v>0</v>
      </c>
      <c r="K163" s="239"/>
      <c r="L163" s="40"/>
      <c r="M163" s="240" t="s">
        <v>1</v>
      </c>
      <c r="N163" s="241" t="s">
        <v>41</v>
      </c>
      <c r="O163" s="90"/>
      <c r="P163" s="242">
        <f>O163*H163</f>
        <v>0</v>
      </c>
      <c r="Q163" s="242">
        <v>0</v>
      </c>
      <c r="R163" s="242">
        <f>Q163*H163</f>
        <v>0</v>
      </c>
      <c r="S163" s="242">
        <v>0</v>
      </c>
      <c r="T163" s="24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44" t="s">
        <v>148</v>
      </c>
      <c r="AT163" s="244" t="s">
        <v>144</v>
      </c>
      <c r="AU163" s="244" t="s">
        <v>86</v>
      </c>
      <c r="AY163" s="14" t="s">
        <v>142</v>
      </c>
      <c r="BE163" s="142">
        <f>IF(N163="základní",J163,0)</f>
        <v>0</v>
      </c>
      <c r="BF163" s="142">
        <f>IF(N163="snížená",J163,0)</f>
        <v>0</v>
      </c>
      <c r="BG163" s="142">
        <f>IF(N163="zákl. přenesená",J163,0)</f>
        <v>0</v>
      </c>
      <c r="BH163" s="142">
        <f>IF(N163="sníž. přenesená",J163,0)</f>
        <v>0</v>
      </c>
      <c r="BI163" s="142">
        <f>IF(N163="nulová",J163,0)</f>
        <v>0</v>
      </c>
      <c r="BJ163" s="14" t="s">
        <v>84</v>
      </c>
      <c r="BK163" s="142">
        <f>ROUND(I163*H163,2)</f>
        <v>0</v>
      </c>
      <c r="BL163" s="14" t="s">
        <v>148</v>
      </c>
      <c r="BM163" s="244" t="s">
        <v>355</v>
      </c>
    </row>
    <row r="164" s="2" customFormat="1" ht="24.15" customHeight="1">
      <c r="A164" s="37"/>
      <c r="B164" s="38"/>
      <c r="C164" s="232" t="s">
        <v>356</v>
      </c>
      <c r="D164" s="232" t="s">
        <v>144</v>
      </c>
      <c r="E164" s="233" t="s">
        <v>357</v>
      </c>
      <c r="F164" s="234" t="s">
        <v>358</v>
      </c>
      <c r="G164" s="235" t="s">
        <v>152</v>
      </c>
      <c r="H164" s="236">
        <v>3</v>
      </c>
      <c r="I164" s="237"/>
      <c r="J164" s="238">
        <f>ROUND(I164*H164,2)</f>
        <v>0</v>
      </c>
      <c r="K164" s="239"/>
      <c r="L164" s="40"/>
      <c r="M164" s="240" t="s">
        <v>1</v>
      </c>
      <c r="N164" s="241" t="s">
        <v>41</v>
      </c>
      <c r="O164" s="90"/>
      <c r="P164" s="242">
        <f>O164*H164</f>
        <v>0</v>
      </c>
      <c r="Q164" s="242">
        <v>0</v>
      </c>
      <c r="R164" s="242">
        <f>Q164*H164</f>
        <v>0</v>
      </c>
      <c r="S164" s="242">
        <v>0</v>
      </c>
      <c r="T164" s="243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44" t="s">
        <v>148</v>
      </c>
      <c r="AT164" s="244" t="s">
        <v>144</v>
      </c>
      <c r="AU164" s="244" t="s">
        <v>86</v>
      </c>
      <c r="AY164" s="14" t="s">
        <v>142</v>
      </c>
      <c r="BE164" s="142">
        <f>IF(N164="základní",J164,0)</f>
        <v>0</v>
      </c>
      <c r="BF164" s="142">
        <f>IF(N164="snížená",J164,0)</f>
        <v>0</v>
      </c>
      <c r="BG164" s="142">
        <f>IF(N164="zákl. přenesená",J164,0)</f>
        <v>0</v>
      </c>
      <c r="BH164" s="142">
        <f>IF(N164="sníž. přenesená",J164,0)</f>
        <v>0</v>
      </c>
      <c r="BI164" s="142">
        <f>IF(N164="nulová",J164,0)</f>
        <v>0</v>
      </c>
      <c r="BJ164" s="14" t="s">
        <v>84</v>
      </c>
      <c r="BK164" s="142">
        <f>ROUND(I164*H164,2)</f>
        <v>0</v>
      </c>
      <c r="BL164" s="14" t="s">
        <v>148</v>
      </c>
      <c r="BM164" s="244" t="s">
        <v>359</v>
      </c>
    </row>
    <row r="165" s="2" customFormat="1" ht="24.15" customHeight="1">
      <c r="A165" s="37"/>
      <c r="B165" s="38"/>
      <c r="C165" s="232" t="s">
        <v>360</v>
      </c>
      <c r="D165" s="232" t="s">
        <v>144</v>
      </c>
      <c r="E165" s="233" t="s">
        <v>361</v>
      </c>
      <c r="F165" s="234" t="s">
        <v>362</v>
      </c>
      <c r="G165" s="235" t="s">
        <v>152</v>
      </c>
      <c r="H165" s="236">
        <v>8</v>
      </c>
      <c r="I165" s="237"/>
      <c r="J165" s="238">
        <f>ROUND(I165*H165,2)</f>
        <v>0</v>
      </c>
      <c r="K165" s="239"/>
      <c r="L165" s="40"/>
      <c r="M165" s="240" t="s">
        <v>1</v>
      </c>
      <c r="N165" s="241" t="s">
        <v>41</v>
      </c>
      <c r="O165" s="90"/>
      <c r="P165" s="242">
        <f>O165*H165</f>
        <v>0</v>
      </c>
      <c r="Q165" s="242">
        <v>0</v>
      </c>
      <c r="R165" s="242">
        <f>Q165*H165</f>
        <v>0</v>
      </c>
      <c r="S165" s="242">
        <v>0</v>
      </c>
      <c r="T165" s="24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44" t="s">
        <v>148</v>
      </c>
      <c r="AT165" s="244" t="s">
        <v>144</v>
      </c>
      <c r="AU165" s="244" t="s">
        <v>86</v>
      </c>
      <c r="AY165" s="14" t="s">
        <v>142</v>
      </c>
      <c r="BE165" s="142">
        <f>IF(N165="základní",J165,0)</f>
        <v>0</v>
      </c>
      <c r="BF165" s="142">
        <f>IF(N165="snížená",J165,0)</f>
        <v>0</v>
      </c>
      <c r="BG165" s="142">
        <f>IF(N165="zákl. přenesená",J165,0)</f>
        <v>0</v>
      </c>
      <c r="BH165" s="142">
        <f>IF(N165="sníž. přenesená",J165,0)</f>
        <v>0</v>
      </c>
      <c r="BI165" s="142">
        <f>IF(N165="nulová",J165,0)</f>
        <v>0</v>
      </c>
      <c r="BJ165" s="14" t="s">
        <v>84</v>
      </c>
      <c r="BK165" s="142">
        <f>ROUND(I165*H165,2)</f>
        <v>0</v>
      </c>
      <c r="BL165" s="14" t="s">
        <v>148</v>
      </c>
      <c r="BM165" s="244" t="s">
        <v>363</v>
      </c>
    </row>
    <row r="166" s="2" customFormat="1" ht="24.15" customHeight="1">
      <c r="A166" s="37"/>
      <c r="B166" s="38"/>
      <c r="C166" s="232" t="s">
        <v>364</v>
      </c>
      <c r="D166" s="232" t="s">
        <v>144</v>
      </c>
      <c r="E166" s="233" t="s">
        <v>365</v>
      </c>
      <c r="F166" s="234" t="s">
        <v>366</v>
      </c>
      <c r="G166" s="235" t="s">
        <v>152</v>
      </c>
      <c r="H166" s="236">
        <v>1095</v>
      </c>
      <c r="I166" s="237"/>
      <c r="J166" s="238">
        <f>ROUND(I166*H166,2)</f>
        <v>0</v>
      </c>
      <c r="K166" s="239"/>
      <c r="L166" s="40"/>
      <c r="M166" s="240" t="s">
        <v>1</v>
      </c>
      <c r="N166" s="241" t="s">
        <v>41</v>
      </c>
      <c r="O166" s="90"/>
      <c r="P166" s="242">
        <f>O166*H166</f>
        <v>0</v>
      </c>
      <c r="Q166" s="242">
        <v>0</v>
      </c>
      <c r="R166" s="242">
        <f>Q166*H166</f>
        <v>0</v>
      </c>
      <c r="S166" s="242">
        <v>0</v>
      </c>
      <c r="T166" s="24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44" t="s">
        <v>148</v>
      </c>
      <c r="AT166" s="244" t="s">
        <v>144</v>
      </c>
      <c r="AU166" s="244" t="s">
        <v>86</v>
      </c>
      <c r="AY166" s="14" t="s">
        <v>142</v>
      </c>
      <c r="BE166" s="142">
        <f>IF(N166="základní",J166,0)</f>
        <v>0</v>
      </c>
      <c r="BF166" s="142">
        <f>IF(N166="snížená",J166,0)</f>
        <v>0</v>
      </c>
      <c r="BG166" s="142">
        <f>IF(N166="zákl. přenesená",J166,0)</f>
        <v>0</v>
      </c>
      <c r="BH166" s="142">
        <f>IF(N166="sníž. přenesená",J166,0)</f>
        <v>0</v>
      </c>
      <c r="BI166" s="142">
        <f>IF(N166="nulová",J166,0)</f>
        <v>0</v>
      </c>
      <c r="BJ166" s="14" t="s">
        <v>84</v>
      </c>
      <c r="BK166" s="142">
        <f>ROUND(I166*H166,2)</f>
        <v>0</v>
      </c>
      <c r="BL166" s="14" t="s">
        <v>148</v>
      </c>
      <c r="BM166" s="244" t="s">
        <v>367</v>
      </c>
    </row>
    <row r="167" s="2" customFormat="1" ht="24.15" customHeight="1">
      <c r="A167" s="37"/>
      <c r="B167" s="38"/>
      <c r="C167" s="232" t="s">
        <v>368</v>
      </c>
      <c r="D167" s="232" t="s">
        <v>144</v>
      </c>
      <c r="E167" s="233" t="s">
        <v>369</v>
      </c>
      <c r="F167" s="234" t="s">
        <v>370</v>
      </c>
      <c r="G167" s="235" t="s">
        <v>152</v>
      </c>
      <c r="H167" s="236">
        <v>1095</v>
      </c>
      <c r="I167" s="237"/>
      <c r="J167" s="238">
        <f>ROUND(I167*H167,2)</f>
        <v>0</v>
      </c>
      <c r="K167" s="239"/>
      <c r="L167" s="40"/>
      <c r="M167" s="240" t="s">
        <v>1</v>
      </c>
      <c r="N167" s="241" t="s">
        <v>41</v>
      </c>
      <c r="O167" s="90"/>
      <c r="P167" s="242">
        <f>O167*H167</f>
        <v>0</v>
      </c>
      <c r="Q167" s="242">
        <v>0</v>
      </c>
      <c r="R167" s="242">
        <f>Q167*H167</f>
        <v>0</v>
      </c>
      <c r="S167" s="242">
        <v>0</v>
      </c>
      <c r="T167" s="24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44" t="s">
        <v>148</v>
      </c>
      <c r="AT167" s="244" t="s">
        <v>144</v>
      </c>
      <c r="AU167" s="244" t="s">
        <v>86</v>
      </c>
      <c r="AY167" s="14" t="s">
        <v>142</v>
      </c>
      <c r="BE167" s="142">
        <f>IF(N167="základní",J167,0)</f>
        <v>0</v>
      </c>
      <c r="BF167" s="142">
        <f>IF(N167="snížená",J167,0)</f>
        <v>0</v>
      </c>
      <c r="BG167" s="142">
        <f>IF(N167="zákl. přenesená",J167,0)</f>
        <v>0</v>
      </c>
      <c r="BH167" s="142">
        <f>IF(N167="sníž. přenesená",J167,0)</f>
        <v>0</v>
      </c>
      <c r="BI167" s="142">
        <f>IF(N167="nulová",J167,0)</f>
        <v>0</v>
      </c>
      <c r="BJ167" s="14" t="s">
        <v>84</v>
      </c>
      <c r="BK167" s="142">
        <f>ROUND(I167*H167,2)</f>
        <v>0</v>
      </c>
      <c r="BL167" s="14" t="s">
        <v>148</v>
      </c>
      <c r="BM167" s="244" t="s">
        <v>371</v>
      </c>
    </row>
    <row r="168" s="2" customFormat="1" ht="24.15" customHeight="1">
      <c r="A168" s="37"/>
      <c r="B168" s="38"/>
      <c r="C168" s="232" t="s">
        <v>372</v>
      </c>
      <c r="D168" s="232" t="s">
        <v>144</v>
      </c>
      <c r="E168" s="233" t="s">
        <v>373</v>
      </c>
      <c r="F168" s="234" t="s">
        <v>374</v>
      </c>
      <c r="G168" s="235" t="s">
        <v>152</v>
      </c>
      <c r="H168" s="236">
        <v>2920</v>
      </c>
      <c r="I168" s="237"/>
      <c r="J168" s="238">
        <f>ROUND(I168*H168,2)</f>
        <v>0</v>
      </c>
      <c r="K168" s="239"/>
      <c r="L168" s="40"/>
      <c r="M168" s="240" t="s">
        <v>1</v>
      </c>
      <c r="N168" s="241" t="s">
        <v>41</v>
      </c>
      <c r="O168" s="90"/>
      <c r="P168" s="242">
        <f>O168*H168</f>
        <v>0</v>
      </c>
      <c r="Q168" s="242">
        <v>0</v>
      </c>
      <c r="R168" s="242">
        <f>Q168*H168</f>
        <v>0</v>
      </c>
      <c r="S168" s="242">
        <v>0</v>
      </c>
      <c r="T168" s="243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44" t="s">
        <v>148</v>
      </c>
      <c r="AT168" s="244" t="s">
        <v>144</v>
      </c>
      <c r="AU168" s="244" t="s">
        <v>86</v>
      </c>
      <c r="AY168" s="14" t="s">
        <v>142</v>
      </c>
      <c r="BE168" s="142">
        <f>IF(N168="základní",J168,0)</f>
        <v>0</v>
      </c>
      <c r="BF168" s="142">
        <f>IF(N168="snížená",J168,0)</f>
        <v>0</v>
      </c>
      <c r="BG168" s="142">
        <f>IF(N168="zákl. přenesená",J168,0)</f>
        <v>0</v>
      </c>
      <c r="BH168" s="142">
        <f>IF(N168="sníž. přenesená",J168,0)</f>
        <v>0</v>
      </c>
      <c r="BI168" s="142">
        <f>IF(N168="nulová",J168,0)</f>
        <v>0</v>
      </c>
      <c r="BJ168" s="14" t="s">
        <v>84</v>
      </c>
      <c r="BK168" s="142">
        <f>ROUND(I168*H168,2)</f>
        <v>0</v>
      </c>
      <c r="BL168" s="14" t="s">
        <v>148</v>
      </c>
      <c r="BM168" s="244" t="s">
        <v>375</v>
      </c>
    </row>
    <row r="169" s="2" customFormat="1" ht="24.15" customHeight="1">
      <c r="A169" s="37"/>
      <c r="B169" s="38"/>
      <c r="C169" s="232" t="s">
        <v>376</v>
      </c>
      <c r="D169" s="232" t="s">
        <v>144</v>
      </c>
      <c r="E169" s="233" t="s">
        <v>377</v>
      </c>
      <c r="F169" s="234" t="s">
        <v>378</v>
      </c>
      <c r="G169" s="235" t="s">
        <v>152</v>
      </c>
      <c r="H169" s="236">
        <v>1</v>
      </c>
      <c r="I169" s="237"/>
      <c r="J169" s="238">
        <f>ROUND(I169*H169,2)</f>
        <v>0</v>
      </c>
      <c r="K169" s="239"/>
      <c r="L169" s="40"/>
      <c r="M169" s="240" t="s">
        <v>1</v>
      </c>
      <c r="N169" s="241" t="s">
        <v>41</v>
      </c>
      <c r="O169" s="90"/>
      <c r="P169" s="242">
        <f>O169*H169</f>
        <v>0</v>
      </c>
      <c r="Q169" s="242">
        <v>0.00069999999999999999</v>
      </c>
      <c r="R169" s="242">
        <f>Q169*H169</f>
        <v>0.00069999999999999999</v>
      </c>
      <c r="S169" s="242">
        <v>0</v>
      </c>
      <c r="T169" s="24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44" t="s">
        <v>148</v>
      </c>
      <c r="AT169" s="244" t="s">
        <v>144</v>
      </c>
      <c r="AU169" s="244" t="s">
        <v>86</v>
      </c>
      <c r="AY169" s="14" t="s">
        <v>142</v>
      </c>
      <c r="BE169" s="142">
        <f>IF(N169="základní",J169,0)</f>
        <v>0</v>
      </c>
      <c r="BF169" s="142">
        <f>IF(N169="snížená",J169,0)</f>
        <v>0</v>
      </c>
      <c r="BG169" s="142">
        <f>IF(N169="zákl. přenesená",J169,0)</f>
        <v>0</v>
      </c>
      <c r="BH169" s="142">
        <f>IF(N169="sníž. přenesená",J169,0)</f>
        <v>0</v>
      </c>
      <c r="BI169" s="142">
        <f>IF(N169="nulová",J169,0)</f>
        <v>0</v>
      </c>
      <c r="BJ169" s="14" t="s">
        <v>84</v>
      </c>
      <c r="BK169" s="142">
        <f>ROUND(I169*H169,2)</f>
        <v>0</v>
      </c>
      <c r="BL169" s="14" t="s">
        <v>148</v>
      </c>
      <c r="BM169" s="244" t="s">
        <v>379</v>
      </c>
    </row>
    <row r="170" s="2" customFormat="1" ht="24.15" customHeight="1">
      <c r="A170" s="37"/>
      <c r="B170" s="38"/>
      <c r="C170" s="250" t="s">
        <v>380</v>
      </c>
      <c r="D170" s="250" t="s">
        <v>329</v>
      </c>
      <c r="E170" s="251" t="s">
        <v>381</v>
      </c>
      <c r="F170" s="252" t="s">
        <v>382</v>
      </c>
      <c r="G170" s="253" t="s">
        <v>152</v>
      </c>
      <c r="H170" s="254">
        <v>1</v>
      </c>
      <c r="I170" s="255"/>
      <c r="J170" s="256">
        <f>ROUND(I170*H170,2)</f>
        <v>0</v>
      </c>
      <c r="K170" s="257"/>
      <c r="L170" s="258"/>
      <c r="M170" s="259" t="s">
        <v>1</v>
      </c>
      <c r="N170" s="260" t="s">
        <v>41</v>
      </c>
      <c r="O170" s="90"/>
      <c r="P170" s="242">
        <f>O170*H170</f>
        <v>0</v>
      </c>
      <c r="Q170" s="242">
        <v>0.0025000000000000001</v>
      </c>
      <c r="R170" s="242">
        <f>Q170*H170</f>
        <v>0.0025000000000000001</v>
      </c>
      <c r="S170" s="242">
        <v>0</v>
      </c>
      <c r="T170" s="24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44" t="s">
        <v>173</v>
      </c>
      <c r="AT170" s="244" t="s">
        <v>329</v>
      </c>
      <c r="AU170" s="244" t="s">
        <v>86</v>
      </c>
      <c r="AY170" s="14" t="s">
        <v>142</v>
      </c>
      <c r="BE170" s="142">
        <f>IF(N170="základní",J170,0)</f>
        <v>0</v>
      </c>
      <c r="BF170" s="142">
        <f>IF(N170="snížená",J170,0)</f>
        <v>0</v>
      </c>
      <c r="BG170" s="142">
        <f>IF(N170="zákl. přenesená",J170,0)</f>
        <v>0</v>
      </c>
      <c r="BH170" s="142">
        <f>IF(N170="sníž. přenesená",J170,0)</f>
        <v>0</v>
      </c>
      <c r="BI170" s="142">
        <f>IF(N170="nulová",J170,0)</f>
        <v>0</v>
      </c>
      <c r="BJ170" s="14" t="s">
        <v>84</v>
      </c>
      <c r="BK170" s="142">
        <f>ROUND(I170*H170,2)</f>
        <v>0</v>
      </c>
      <c r="BL170" s="14" t="s">
        <v>148</v>
      </c>
      <c r="BM170" s="244" t="s">
        <v>383</v>
      </c>
    </row>
    <row r="171" s="2" customFormat="1" ht="24.15" customHeight="1">
      <c r="A171" s="37"/>
      <c r="B171" s="38"/>
      <c r="C171" s="232" t="s">
        <v>384</v>
      </c>
      <c r="D171" s="232" t="s">
        <v>144</v>
      </c>
      <c r="E171" s="233" t="s">
        <v>385</v>
      </c>
      <c r="F171" s="234" t="s">
        <v>386</v>
      </c>
      <c r="G171" s="235" t="s">
        <v>387</v>
      </c>
      <c r="H171" s="236">
        <v>62</v>
      </c>
      <c r="I171" s="237"/>
      <c r="J171" s="238">
        <f>ROUND(I171*H171,2)</f>
        <v>0</v>
      </c>
      <c r="K171" s="239"/>
      <c r="L171" s="40"/>
      <c r="M171" s="240" t="s">
        <v>1</v>
      </c>
      <c r="N171" s="241" t="s">
        <v>41</v>
      </c>
      <c r="O171" s="90"/>
      <c r="P171" s="242">
        <f>O171*H171</f>
        <v>0</v>
      </c>
      <c r="Q171" s="242">
        <v>0.00020000000000000001</v>
      </c>
      <c r="R171" s="242">
        <f>Q171*H171</f>
        <v>0.012400000000000001</v>
      </c>
      <c r="S171" s="242">
        <v>0</v>
      </c>
      <c r="T171" s="24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44" t="s">
        <v>148</v>
      </c>
      <c r="AT171" s="244" t="s">
        <v>144</v>
      </c>
      <c r="AU171" s="244" t="s">
        <v>86</v>
      </c>
      <c r="AY171" s="14" t="s">
        <v>142</v>
      </c>
      <c r="BE171" s="142">
        <f>IF(N171="základní",J171,0)</f>
        <v>0</v>
      </c>
      <c r="BF171" s="142">
        <f>IF(N171="snížená",J171,0)</f>
        <v>0</v>
      </c>
      <c r="BG171" s="142">
        <f>IF(N171="zákl. přenesená",J171,0)</f>
        <v>0</v>
      </c>
      <c r="BH171" s="142">
        <f>IF(N171="sníž. přenesená",J171,0)</f>
        <v>0</v>
      </c>
      <c r="BI171" s="142">
        <f>IF(N171="nulová",J171,0)</f>
        <v>0</v>
      </c>
      <c r="BJ171" s="14" t="s">
        <v>84</v>
      </c>
      <c r="BK171" s="142">
        <f>ROUND(I171*H171,2)</f>
        <v>0</v>
      </c>
      <c r="BL171" s="14" t="s">
        <v>148</v>
      </c>
      <c r="BM171" s="244" t="s">
        <v>388</v>
      </c>
    </row>
    <row r="172" s="2" customFormat="1" ht="33" customHeight="1">
      <c r="A172" s="37"/>
      <c r="B172" s="38"/>
      <c r="C172" s="232" t="s">
        <v>389</v>
      </c>
      <c r="D172" s="232" t="s">
        <v>144</v>
      </c>
      <c r="E172" s="233" t="s">
        <v>390</v>
      </c>
      <c r="F172" s="234" t="s">
        <v>391</v>
      </c>
      <c r="G172" s="235" t="s">
        <v>387</v>
      </c>
      <c r="H172" s="236">
        <v>514</v>
      </c>
      <c r="I172" s="237"/>
      <c r="J172" s="238">
        <f>ROUND(I172*H172,2)</f>
        <v>0</v>
      </c>
      <c r="K172" s="239"/>
      <c r="L172" s="40"/>
      <c r="M172" s="240" t="s">
        <v>1</v>
      </c>
      <c r="N172" s="241" t="s">
        <v>41</v>
      </c>
      <c r="O172" s="90"/>
      <c r="P172" s="242">
        <f>O172*H172</f>
        <v>0</v>
      </c>
      <c r="Q172" s="242">
        <v>0.15540000000000001</v>
      </c>
      <c r="R172" s="242">
        <f>Q172*H172</f>
        <v>79.875600000000006</v>
      </c>
      <c r="S172" s="242">
        <v>0</v>
      </c>
      <c r="T172" s="24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44" t="s">
        <v>148</v>
      </c>
      <c r="AT172" s="244" t="s">
        <v>144</v>
      </c>
      <c r="AU172" s="244" t="s">
        <v>86</v>
      </c>
      <c r="AY172" s="14" t="s">
        <v>142</v>
      </c>
      <c r="BE172" s="142">
        <f>IF(N172="základní",J172,0)</f>
        <v>0</v>
      </c>
      <c r="BF172" s="142">
        <f>IF(N172="snížená",J172,0)</f>
        <v>0</v>
      </c>
      <c r="BG172" s="142">
        <f>IF(N172="zákl. přenesená",J172,0)</f>
        <v>0</v>
      </c>
      <c r="BH172" s="142">
        <f>IF(N172="sníž. přenesená",J172,0)</f>
        <v>0</v>
      </c>
      <c r="BI172" s="142">
        <f>IF(N172="nulová",J172,0)</f>
        <v>0</v>
      </c>
      <c r="BJ172" s="14" t="s">
        <v>84</v>
      </c>
      <c r="BK172" s="142">
        <f>ROUND(I172*H172,2)</f>
        <v>0</v>
      </c>
      <c r="BL172" s="14" t="s">
        <v>148</v>
      </c>
      <c r="BM172" s="244" t="s">
        <v>392</v>
      </c>
    </row>
    <row r="173" s="2" customFormat="1" ht="21.75" customHeight="1">
      <c r="A173" s="37"/>
      <c r="B173" s="38"/>
      <c r="C173" s="250" t="s">
        <v>393</v>
      </c>
      <c r="D173" s="250" t="s">
        <v>329</v>
      </c>
      <c r="E173" s="251" t="s">
        <v>394</v>
      </c>
      <c r="F173" s="252" t="s">
        <v>395</v>
      </c>
      <c r="G173" s="253" t="s">
        <v>387</v>
      </c>
      <c r="H173" s="254">
        <v>71.400000000000006</v>
      </c>
      <c r="I173" s="255"/>
      <c r="J173" s="256">
        <f>ROUND(I173*H173,2)</f>
        <v>0</v>
      </c>
      <c r="K173" s="257"/>
      <c r="L173" s="258"/>
      <c r="M173" s="259" t="s">
        <v>1</v>
      </c>
      <c r="N173" s="260" t="s">
        <v>41</v>
      </c>
      <c r="O173" s="90"/>
      <c r="P173" s="242">
        <f>O173*H173</f>
        <v>0</v>
      </c>
      <c r="Q173" s="242">
        <v>0.040000000000000001</v>
      </c>
      <c r="R173" s="242">
        <f>Q173*H173</f>
        <v>2.8560000000000003</v>
      </c>
      <c r="S173" s="242">
        <v>0</v>
      </c>
      <c r="T173" s="24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44" t="s">
        <v>173</v>
      </c>
      <c r="AT173" s="244" t="s">
        <v>329</v>
      </c>
      <c r="AU173" s="244" t="s">
        <v>86</v>
      </c>
      <c r="AY173" s="14" t="s">
        <v>142</v>
      </c>
      <c r="BE173" s="142">
        <f>IF(N173="základní",J173,0)</f>
        <v>0</v>
      </c>
      <c r="BF173" s="142">
        <f>IF(N173="snížená",J173,0)</f>
        <v>0</v>
      </c>
      <c r="BG173" s="142">
        <f>IF(N173="zákl. přenesená",J173,0)</f>
        <v>0</v>
      </c>
      <c r="BH173" s="142">
        <f>IF(N173="sníž. přenesená",J173,0)</f>
        <v>0</v>
      </c>
      <c r="BI173" s="142">
        <f>IF(N173="nulová",J173,0)</f>
        <v>0</v>
      </c>
      <c r="BJ173" s="14" t="s">
        <v>84</v>
      </c>
      <c r="BK173" s="142">
        <f>ROUND(I173*H173,2)</f>
        <v>0</v>
      </c>
      <c r="BL173" s="14" t="s">
        <v>148</v>
      </c>
      <c r="BM173" s="244" t="s">
        <v>396</v>
      </c>
    </row>
    <row r="174" s="2" customFormat="1" ht="24.15" customHeight="1">
      <c r="A174" s="37"/>
      <c r="B174" s="38"/>
      <c r="C174" s="250" t="s">
        <v>397</v>
      </c>
      <c r="D174" s="250" t="s">
        <v>329</v>
      </c>
      <c r="E174" s="251" t="s">
        <v>398</v>
      </c>
      <c r="F174" s="252" t="s">
        <v>399</v>
      </c>
      <c r="G174" s="253" t="s">
        <v>387</v>
      </c>
      <c r="H174" s="254">
        <v>95.900000000000006</v>
      </c>
      <c r="I174" s="255"/>
      <c r="J174" s="256">
        <f>ROUND(I174*H174,2)</f>
        <v>0</v>
      </c>
      <c r="K174" s="257"/>
      <c r="L174" s="258"/>
      <c r="M174" s="259" t="s">
        <v>1</v>
      </c>
      <c r="N174" s="260" t="s">
        <v>41</v>
      </c>
      <c r="O174" s="90"/>
      <c r="P174" s="242">
        <f>O174*H174</f>
        <v>0</v>
      </c>
      <c r="Q174" s="242">
        <v>0.055</v>
      </c>
      <c r="R174" s="242">
        <f>Q174*H174</f>
        <v>5.2745000000000006</v>
      </c>
      <c r="S174" s="242">
        <v>0</v>
      </c>
      <c r="T174" s="243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44" t="s">
        <v>173</v>
      </c>
      <c r="AT174" s="244" t="s">
        <v>329</v>
      </c>
      <c r="AU174" s="244" t="s">
        <v>86</v>
      </c>
      <c r="AY174" s="14" t="s">
        <v>142</v>
      </c>
      <c r="BE174" s="142">
        <f>IF(N174="základní",J174,0)</f>
        <v>0</v>
      </c>
      <c r="BF174" s="142">
        <f>IF(N174="snížená",J174,0)</f>
        <v>0</v>
      </c>
      <c r="BG174" s="142">
        <f>IF(N174="zákl. přenesená",J174,0)</f>
        <v>0</v>
      </c>
      <c r="BH174" s="142">
        <f>IF(N174="sníž. přenesená",J174,0)</f>
        <v>0</v>
      </c>
      <c r="BI174" s="142">
        <f>IF(N174="nulová",J174,0)</f>
        <v>0</v>
      </c>
      <c r="BJ174" s="14" t="s">
        <v>84</v>
      </c>
      <c r="BK174" s="142">
        <f>ROUND(I174*H174,2)</f>
        <v>0</v>
      </c>
      <c r="BL174" s="14" t="s">
        <v>148</v>
      </c>
      <c r="BM174" s="244" t="s">
        <v>400</v>
      </c>
    </row>
    <row r="175" s="2" customFormat="1" ht="16.5" customHeight="1">
      <c r="A175" s="37"/>
      <c r="B175" s="38"/>
      <c r="C175" s="250" t="s">
        <v>401</v>
      </c>
      <c r="D175" s="250" t="s">
        <v>329</v>
      </c>
      <c r="E175" s="251" t="s">
        <v>402</v>
      </c>
      <c r="F175" s="252" t="s">
        <v>403</v>
      </c>
      <c r="G175" s="253" t="s">
        <v>387</v>
      </c>
      <c r="H175" s="254">
        <v>356.69999999999999</v>
      </c>
      <c r="I175" s="255"/>
      <c r="J175" s="256">
        <f>ROUND(I175*H175,2)</f>
        <v>0</v>
      </c>
      <c r="K175" s="257"/>
      <c r="L175" s="258"/>
      <c r="M175" s="259" t="s">
        <v>1</v>
      </c>
      <c r="N175" s="260" t="s">
        <v>41</v>
      </c>
      <c r="O175" s="90"/>
      <c r="P175" s="242">
        <f>O175*H175</f>
        <v>0</v>
      </c>
      <c r="Q175" s="242">
        <v>0.080000000000000002</v>
      </c>
      <c r="R175" s="242">
        <f>Q175*H175</f>
        <v>28.536000000000001</v>
      </c>
      <c r="S175" s="242">
        <v>0</v>
      </c>
      <c r="T175" s="24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44" t="s">
        <v>173</v>
      </c>
      <c r="AT175" s="244" t="s">
        <v>329</v>
      </c>
      <c r="AU175" s="244" t="s">
        <v>86</v>
      </c>
      <c r="AY175" s="14" t="s">
        <v>142</v>
      </c>
      <c r="BE175" s="142">
        <f>IF(N175="základní",J175,0)</f>
        <v>0</v>
      </c>
      <c r="BF175" s="142">
        <f>IF(N175="snížená",J175,0)</f>
        <v>0</v>
      </c>
      <c r="BG175" s="142">
        <f>IF(N175="zákl. přenesená",J175,0)</f>
        <v>0</v>
      </c>
      <c r="BH175" s="142">
        <f>IF(N175="sníž. přenesená",J175,0)</f>
        <v>0</v>
      </c>
      <c r="BI175" s="142">
        <f>IF(N175="nulová",J175,0)</f>
        <v>0</v>
      </c>
      <c r="BJ175" s="14" t="s">
        <v>84</v>
      </c>
      <c r="BK175" s="142">
        <f>ROUND(I175*H175,2)</f>
        <v>0</v>
      </c>
      <c r="BL175" s="14" t="s">
        <v>148</v>
      </c>
      <c r="BM175" s="244" t="s">
        <v>404</v>
      </c>
    </row>
    <row r="176" s="2" customFormat="1" ht="24.15" customHeight="1">
      <c r="A176" s="37"/>
      <c r="B176" s="38"/>
      <c r="C176" s="232" t="s">
        <v>405</v>
      </c>
      <c r="D176" s="232" t="s">
        <v>144</v>
      </c>
      <c r="E176" s="233" t="s">
        <v>406</v>
      </c>
      <c r="F176" s="234" t="s">
        <v>407</v>
      </c>
      <c r="G176" s="235" t="s">
        <v>237</v>
      </c>
      <c r="H176" s="236">
        <v>32</v>
      </c>
      <c r="I176" s="237"/>
      <c r="J176" s="238">
        <f>ROUND(I176*H176,2)</f>
        <v>0</v>
      </c>
      <c r="K176" s="239"/>
      <c r="L176" s="40"/>
      <c r="M176" s="240" t="s">
        <v>1</v>
      </c>
      <c r="N176" s="241" t="s">
        <v>41</v>
      </c>
      <c r="O176" s="90"/>
      <c r="P176" s="242">
        <f>O176*H176</f>
        <v>0</v>
      </c>
      <c r="Q176" s="242">
        <v>2.2563399999999998</v>
      </c>
      <c r="R176" s="242">
        <f>Q176*H176</f>
        <v>72.202879999999993</v>
      </c>
      <c r="S176" s="242">
        <v>0</v>
      </c>
      <c r="T176" s="243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44" t="s">
        <v>148</v>
      </c>
      <c r="AT176" s="244" t="s">
        <v>144</v>
      </c>
      <c r="AU176" s="244" t="s">
        <v>86</v>
      </c>
      <c r="AY176" s="14" t="s">
        <v>142</v>
      </c>
      <c r="BE176" s="142">
        <f>IF(N176="základní",J176,0)</f>
        <v>0</v>
      </c>
      <c r="BF176" s="142">
        <f>IF(N176="snížená",J176,0)</f>
        <v>0</v>
      </c>
      <c r="BG176" s="142">
        <f>IF(N176="zákl. přenesená",J176,0)</f>
        <v>0</v>
      </c>
      <c r="BH176" s="142">
        <f>IF(N176="sníž. přenesená",J176,0)</f>
        <v>0</v>
      </c>
      <c r="BI176" s="142">
        <f>IF(N176="nulová",J176,0)</f>
        <v>0</v>
      </c>
      <c r="BJ176" s="14" t="s">
        <v>84</v>
      </c>
      <c r="BK176" s="142">
        <f>ROUND(I176*H176,2)</f>
        <v>0</v>
      </c>
      <c r="BL176" s="14" t="s">
        <v>148</v>
      </c>
      <c r="BM176" s="244" t="s">
        <v>408</v>
      </c>
    </row>
    <row r="177" s="2" customFormat="1" ht="24.15" customHeight="1">
      <c r="A177" s="37"/>
      <c r="B177" s="38"/>
      <c r="C177" s="232" t="s">
        <v>409</v>
      </c>
      <c r="D177" s="232" t="s">
        <v>144</v>
      </c>
      <c r="E177" s="233" t="s">
        <v>410</v>
      </c>
      <c r="F177" s="234" t="s">
        <v>411</v>
      </c>
      <c r="G177" s="235" t="s">
        <v>387</v>
      </c>
      <c r="H177" s="236">
        <v>45</v>
      </c>
      <c r="I177" s="237"/>
      <c r="J177" s="238">
        <f>ROUND(I177*H177,2)</f>
        <v>0</v>
      </c>
      <c r="K177" s="239"/>
      <c r="L177" s="40"/>
      <c r="M177" s="240" t="s">
        <v>1</v>
      </c>
      <c r="N177" s="241" t="s">
        <v>41</v>
      </c>
      <c r="O177" s="90"/>
      <c r="P177" s="242">
        <f>O177*H177</f>
        <v>0</v>
      </c>
      <c r="Q177" s="242">
        <v>0</v>
      </c>
      <c r="R177" s="242">
        <f>Q177*H177</f>
        <v>0</v>
      </c>
      <c r="S177" s="242">
        <v>0</v>
      </c>
      <c r="T177" s="24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44" t="s">
        <v>148</v>
      </c>
      <c r="AT177" s="244" t="s">
        <v>144</v>
      </c>
      <c r="AU177" s="244" t="s">
        <v>86</v>
      </c>
      <c r="AY177" s="14" t="s">
        <v>142</v>
      </c>
      <c r="BE177" s="142">
        <f>IF(N177="základní",J177,0)</f>
        <v>0</v>
      </c>
      <c r="BF177" s="142">
        <f>IF(N177="snížená",J177,0)</f>
        <v>0</v>
      </c>
      <c r="BG177" s="142">
        <f>IF(N177="zákl. přenesená",J177,0)</f>
        <v>0</v>
      </c>
      <c r="BH177" s="142">
        <f>IF(N177="sníž. přenesená",J177,0)</f>
        <v>0</v>
      </c>
      <c r="BI177" s="142">
        <f>IF(N177="nulová",J177,0)</f>
        <v>0</v>
      </c>
      <c r="BJ177" s="14" t="s">
        <v>84</v>
      </c>
      <c r="BK177" s="142">
        <f>ROUND(I177*H177,2)</f>
        <v>0</v>
      </c>
      <c r="BL177" s="14" t="s">
        <v>148</v>
      </c>
      <c r="BM177" s="244" t="s">
        <v>412</v>
      </c>
    </row>
    <row r="178" s="2" customFormat="1" ht="37.8" customHeight="1">
      <c r="A178" s="37"/>
      <c r="B178" s="38"/>
      <c r="C178" s="232" t="s">
        <v>413</v>
      </c>
      <c r="D178" s="232" t="s">
        <v>144</v>
      </c>
      <c r="E178" s="233" t="s">
        <v>414</v>
      </c>
      <c r="F178" s="234" t="s">
        <v>415</v>
      </c>
      <c r="G178" s="235" t="s">
        <v>147</v>
      </c>
      <c r="H178" s="236">
        <v>485</v>
      </c>
      <c r="I178" s="237"/>
      <c r="J178" s="238">
        <f>ROUND(I178*H178,2)</f>
        <v>0</v>
      </c>
      <c r="K178" s="239"/>
      <c r="L178" s="40"/>
      <c r="M178" s="240" t="s">
        <v>1</v>
      </c>
      <c r="N178" s="241" t="s">
        <v>41</v>
      </c>
      <c r="O178" s="90"/>
      <c r="P178" s="242">
        <f>O178*H178</f>
        <v>0</v>
      </c>
      <c r="Q178" s="242">
        <v>0.00068999999999999997</v>
      </c>
      <c r="R178" s="242">
        <f>Q178*H178</f>
        <v>0.33465</v>
      </c>
      <c r="S178" s="242">
        <v>0</v>
      </c>
      <c r="T178" s="243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44" t="s">
        <v>148</v>
      </c>
      <c r="AT178" s="244" t="s">
        <v>144</v>
      </c>
      <c r="AU178" s="244" t="s">
        <v>86</v>
      </c>
      <c r="AY178" s="14" t="s">
        <v>142</v>
      </c>
      <c r="BE178" s="142">
        <f>IF(N178="základní",J178,0)</f>
        <v>0</v>
      </c>
      <c r="BF178" s="142">
        <f>IF(N178="snížená",J178,0)</f>
        <v>0</v>
      </c>
      <c r="BG178" s="142">
        <f>IF(N178="zákl. přenesená",J178,0)</f>
        <v>0</v>
      </c>
      <c r="BH178" s="142">
        <f>IF(N178="sníž. přenesená",J178,0)</f>
        <v>0</v>
      </c>
      <c r="BI178" s="142">
        <f>IF(N178="nulová",J178,0)</f>
        <v>0</v>
      </c>
      <c r="BJ178" s="14" t="s">
        <v>84</v>
      </c>
      <c r="BK178" s="142">
        <f>ROUND(I178*H178,2)</f>
        <v>0</v>
      </c>
      <c r="BL178" s="14" t="s">
        <v>148</v>
      </c>
      <c r="BM178" s="244" t="s">
        <v>416</v>
      </c>
    </row>
    <row r="179" s="12" customFormat="1" ht="22.8" customHeight="1">
      <c r="A179" s="12"/>
      <c r="B179" s="216"/>
      <c r="C179" s="217"/>
      <c r="D179" s="218" t="s">
        <v>75</v>
      </c>
      <c r="E179" s="230" t="s">
        <v>417</v>
      </c>
      <c r="F179" s="230" t="s">
        <v>418</v>
      </c>
      <c r="G179" s="217"/>
      <c r="H179" s="217"/>
      <c r="I179" s="220"/>
      <c r="J179" s="231">
        <f>BK179</f>
        <v>0</v>
      </c>
      <c r="K179" s="217"/>
      <c r="L179" s="222"/>
      <c r="M179" s="223"/>
      <c r="N179" s="224"/>
      <c r="O179" s="224"/>
      <c r="P179" s="225">
        <f>SUM(P180:P181)</f>
        <v>0</v>
      </c>
      <c r="Q179" s="224"/>
      <c r="R179" s="225">
        <f>SUM(R180:R181)</f>
        <v>0</v>
      </c>
      <c r="S179" s="224"/>
      <c r="T179" s="226">
        <f>SUM(T180:T181)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27" t="s">
        <v>84</v>
      </c>
      <c r="AT179" s="228" t="s">
        <v>75</v>
      </c>
      <c r="AU179" s="228" t="s">
        <v>84</v>
      </c>
      <c r="AY179" s="227" t="s">
        <v>142</v>
      </c>
      <c r="BK179" s="229">
        <f>SUM(BK180:BK181)</f>
        <v>0</v>
      </c>
    </row>
    <row r="180" s="2" customFormat="1" ht="24.15" customHeight="1">
      <c r="A180" s="37"/>
      <c r="B180" s="38"/>
      <c r="C180" s="232" t="s">
        <v>419</v>
      </c>
      <c r="D180" s="232" t="s">
        <v>144</v>
      </c>
      <c r="E180" s="233" t="s">
        <v>420</v>
      </c>
      <c r="F180" s="234" t="s">
        <v>421</v>
      </c>
      <c r="G180" s="235" t="s">
        <v>271</v>
      </c>
      <c r="H180" s="236">
        <v>30.218</v>
      </c>
      <c r="I180" s="237"/>
      <c r="J180" s="238">
        <f>ROUND(I180*H180,2)</f>
        <v>0</v>
      </c>
      <c r="K180" s="239"/>
      <c r="L180" s="40"/>
      <c r="M180" s="240" t="s">
        <v>1</v>
      </c>
      <c r="N180" s="241" t="s">
        <v>41</v>
      </c>
      <c r="O180" s="90"/>
      <c r="P180" s="242">
        <f>O180*H180</f>
        <v>0</v>
      </c>
      <c r="Q180" s="242">
        <v>0</v>
      </c>
      <c r="R180" s="242">
        <f>Q180*H180</f>
        <v>0</v>
      </c>
      <c r="S180" s="242">
        <v>0</v>
      </c>
      <c r="T180" s="243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44" t="s">
        <v>148</v>
      </c>
      <c r="AT180" s="244" t="s">
        <v>144</v>
      </c>
      <c r="AU180" s="244" t="s">
        <v>86</v>
      </c>
      <c r="AY180" s="14" t="s">
        <v>142</v>
      </c>
      <c r="BE180" s="142">
        <f>IF(N180="základní",J180,0)</f>
        <v>0</v>
      </c>
      <c r="BF180" s="142">
        <f>IF(N180="snížená",J180,0)</f>
        <v>0</v>
      </c>
      <c r="BG180" s="142">
        <f>IF(N180="zákl. přenesená",J180,0)</f>
        <v>0</v>
      </c>
      <c r="BH180" s="142">
        <f>IF(N180="sníž. přenesená",J180,0)</f>
        <v>0</v>
      </c>
      <c r="BI180" s="142">
        <f>IF(N180="nulová",J180,0)</f>
        <v>0</v>
      </c>
      <c r="BJ180" s="14" t="s">
        <v>84</v>
      </c>
      <c r="BK180" s="142">
        <f>ROUND(I180*H180,2)</f>
        <v>0</v>
      </c>
      <c r="BL180" s="14" t="s">
        <v>148</v>
      </c>
      <c r="BM180" s="244" t="s">
        <v>422</v>
      </c>
    </row>
    <row r="181" s="2" customFormat="1" ht="33" customHeight="1">
      <c r="A181" s="37"/>
      <c r="B181" s="38"/>
      <c r="C181" s="232" t="s">
        <v>423</v>
      </c>
      <c r="D181" s="232" t="s">
        <v>144</v>
      </c>
      <c r="E181" s="233" t="s">
        <v>424</v>
      </c>
      <c r="F181" s="234" t="s">
        <v>425</v>
      </c>
      <c r="G181" s="235" t="s">
        <v>271</v>
      </c>
      <c r="H181" s="236">
        <v>184.542</v>
      </c>
      <c r="I181" s="237"/>
      <c r="J181" s="238">
        <f>ROUND(I181*H181,2)</f>
        <v>0</v>
      </c>
      <c r="K181" s="239"/>
      <c r="L181" s="40"/>
      <c r="M181" s="245" t="s">
        <v>1</v>
      </c>
      <c r="N181" s="246" t="s">
        <v>41</v>
      </c>
      <c r="O181" s="247"/>
      <c r="P181" s="248">
        <f>O181*H181</f>
        <v>0</v>
      </c>
      <c r="Q181" s="248">
        <v>0</v>
      </c>
      <c r="R181" s="248">
        <f>Q181*H181</f>
        <v>0</v>
      </c>
      <c r="S181" s="248">
        <v>0</v>
      </c>
      <c r="T181" s="249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44" t="s">
        <v>148</v>
      </c>
      <c r="AT181" s="244" t="s">
        <v>144</v>
      </c>
      <c r="AU181" s="244" t="s">
        <v>86</v>
      </c>
      <c r="AY181" s="14" t="s">
        <v>142</v>
      </c>
      <c r="BE181" s="142">
        <f>IF(N181="základní",J181,0)</f>
        <v>0</v>
      </c>
      <c r="BF181" s="142">
        <f>IF(N181="snížená",J181,0)</f>
        <v>0</v>
      </c>
      <c r="BG181" s="142">
        <f>IF(N181="zákl. přenesená",J181,0)</f>
        <v>0</v>
      </c>
      <c r="BH181" s="142">
        <f>IF(N181="sníž. přenesená",J181,0)</f>
        <v>0</v>
      </c>
      <c r="BI181" s="142">
        <f>IF(N181="nulová",J181,0)</f>
        <v>0</v>
      </c>
      <c r="BJ181" s="14" t="s">
        <v>84</v>
      </c>
      <c r="BK181" s="142">
        <f>ROUND(I181*H181,2)</f>
        <v>0</v>
      </c>
      <c r="BL181" s="14" t="s">
        <v>148</v>
      </c>
      <c r="BM181" s="244" t="s">
        <v>426</v>
      </c>
    </row>
    <row r="182" s="2" customFormat="1" ht="6.96" customHeight="1">
      <c r="A182" s="37"/>
      <c r="B182" s="65"/>
      <c r="C182" s="66"/>
      <c r="D182" s="66"/>
      <c r="E182" s="66"/>
      <c r="F182" s="66"/>
      <c r="G182" s="66"/>
      <c r="H182" s="66"/>
      <c r="I182" s="66"/>
      <c r="J182" s="66"/>
      <c r="K182" s="66"/>
      <c r="L182" s="40"/>
      <c r="M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</row>
  </sheetData>
  <sheetProtection sheet="1" autoFilter="0" formatColumns="0" formatRows="0" objects="1" scenarios="1" spinCount="100000" saltValue="iiLtLA1YQgTmpyPqXUvtZZarY9HhDeqgGAxLT4npELR+8/EyaodwiTcgnH/vsqHBFq03cSrbX1666myDinknuQ==" hashValue="XZjYo2HXbZDPMzn0BeLXvUBYNkSDM+jEXyk9Ixh6OvCTS3AVrh/QpiyDL45m3BI/id5Ec7yXiJMyxIFt3lsMyg==" algorithmName="SHA-512" password="CC35"/>
  <autoFilter ref="C121:K181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92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7"/>
      <c r="AT3" s="14" t="s">
        <v>86</v>
      </c>
    </row>
    <row r="4" s="1" customFormat="1" ht="24.96" customHeight="1">
      <c r="B4" s="17"/>
      <c r="D4" s="152" t="s">
        <v>117</v>
      </c>
      <c r="L4" s="17"/>
      <c r="M4" s="153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4" t="s">
        <v>16</v>
      </c>
      <c r="L6" s="17"/>
    </row>
    <row r="7" s="1" customFormat="1" ht="16.5" customHeight="1">
      <c r="B7" s="17"/>
      <c r="E7" s="155" t="str">
        <f>'Rekapitulace stavby'!K6</f>
        <v>Sadová ulice Lovosice - parcely</v>
      </c>
      <c r="F7" s="154"/>
      <c r="G7" s="154"/>
      <c r="H7" s="154"/>
      <c r="L7" s="17"/>
    </row>
    <row r="8" s="2" customFormat="1" ht="12" customHeight="1">
      <c r="A8" s="37"/>
      <c r="B8" s="40"/>
      <c r="C8" s="37"/>
      <c r="D8" s="154" t="s">
        <v>118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0"/>
      <c r="C9" s="37"/>
      <c r="D9" s="37"/>
      <c r="E9" s="156" t="s">
        <v>427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54" t="s">
        <v>18</v>
      </c>
      <c r="E11" s="37"/>
      <c r="F11" s="157" t="s">
        <v>1</v>
      </c>
      <c r="G11" s="37"/>
      <c r="H11" s="37"/>
      <c r="I11" s="154" t="s">
        <v>19</v>
      </c>
      <c r="J11" s="157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54" t="s">
        <v>20</v>
      </c>
      <c r="E12" s="37"/>
      <c r="F12" s="157" t="s">
        <v>21</v>
      </c>
      <c r="G12" s="37"/>
      <c r="H12" s="37"/>
      <c r="I12" s="154" t="s">
        <v>22</v>
      </c>
      <c r="J12" s="158" t="str">
        <f>'Rekapitulace stavby'!AN8</f>
        <v>17. 9. 2024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54" t="s">
        <v>24</v>
      </c>
      <c r="E14" s="37"/>
      <c r="F14" s="37"/>
      <c r="G14" s="37"/>
      <c r="H14" s="37"/>
      <c r="I14" s="154" t="s">
        <v>25</v>
      </c>
      <c r="J14" s="157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57" t="str">
        <f>IF('Rekapitulace stavby'!E11="","",'Rekapitulace stavby'!E11)</f>
        <v xml:space="preserve"> </v>
      </c>
      <c r="F15" s="37"/>
      <c r="G15" s="37"/>
      <c r="H15" s="37"/>
      <c r="I15" s="154" t="s">
        <v>27</v>
      </c>
      <c r="J15" s="157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54" t="s">
        <v>28</v>
      </c>
      <c r="E17" s="37"/>
      <c r="F17" s="37"/>
      <c r="G17" s="37"/>
      <c r="H17" s="37"/>
      <c r="I17" s="154" t="s">
        <v>25</v>
      </c>
      <c r="J17" s="30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'Rekapitulace stavby'!E14</f>
        <v>Vyplň údaj</v>
      </c>
      <c r="F18" s="157"/>
      <c r="G18" s="157"/>
      <c r="H18" s="157"/>
      <c r="I18" s="154" t="s">
        <v>27</v>
      </c>
      <c r="J18" s="30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54" t="s">
        <v>30</v>
      </c>
      <c r="E20" s="37"/>
      <c r="F20" s="37"/>
      <c r="G20" s="37"/>
      <c r="H20" s="37"/>
      <c r="I20" s="154" t="s">
        <v>25</v>
      </c>
      <c r="J20" s="157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57" t="str">
        <f>IF('Rekapitulace stavby'!E17="","",'Rekapitulace stavby'!E17)</f>
        <v xml:space="preserve"> </v>
      </c>
      <c r="F21" s="37"/>
      <c r="G21" s="37"/>
      <c r="H21" s="37"/>
      <c r="I21" s="154" t="s">
        <v>27</v>
      </c>
      <c r="J21" s="157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54" t="s">
        <v>32</v>
      </c>
      <c r="E23" s="37"/>
      <c r="F23" s="37"/>
      <c r="G23" s="37"/>
      <c r="H23" s="37"/>
      <c r="I23" s="154" t="s">
        <v>25</v>
      </c>
      <c r="J23" s="157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57" t="str">
        <f>IF('Rekapitulace stavby'!E20="","",'Rekapitulace stavby'!E20)</f>
        <v xml:space="preserve"> </v>
      </c>
      <c r="F24" s="37"/>
      <c r="G24" s="37"/>
      <c r="H24" s="37"/>
      <c r="I24" s="154" t="s">
        <v>27</v>
      </c>
      <c r="J24" s="157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54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59"/>
      <c r="B27" s="160"/>
      <c r="C27" s="159"/>
      <c r="D27" s="159"/>
      <c r="E27" s="161" t="s">
        <v>1</v>
      </c>
      <c r="F27" s="161"/>
      <c r="G27" s="161"/>
      <c r="H27" s="161"/>
      <c r="I27" s="159"/>
      <c r="J27" s="159"/>
      <c r="K27" s="159"/>
      <c r="L27" s="162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63"/>
      <c r="E29" s="163"/>
      <c r="F29" s="163"/>
      <c r="G29" s="163"/>
      <c r="H29" s="163"/>
      <c r="I29" s="163"/>
      <c r="J29" s="163"/>
      <c r="K29" s="16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0"/>
      <c r="C30" s="37"/>
      <c r="D30" s="164" t="s">
        <v>36</v>
      </c>
      <c r="E30" s="37"/>
      <c r="F30" s="37"/>
      <c r="G30" s="37"/>
      <c r="H30" s="37"/>
      <c r="I30" s="37"/>
      <c r="J30" s="165">
        <f>ROUND(J122,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0"/>
      <c r="C31" s="37"/>
      <c r="D31" s="163"/>
      <c r="E31" s="163"/>
      <c r="F31" s="163"/>
      <c r="G31" s="163"/>
      <c r="H31" s="163"/>
      <c r="I31" s="163"/>
      <c r="J31" s="163"/>
      <c r="K31" s="163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0"/>
      <c r="C32" s="37"/>
      <c r="D32" s="37"/>
      <c r="E32" s="37"/>
      <c r="F32" s="166" t="s">
        <v>38</v>
      </c>
      <c r="G32" s="37"/>
      <c r="H32" s="37"/>
      <c r="I32" s="166" t="s">
        <v>37</v>
      </c>
      <c r="J32" s="166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0"/>
      <c r="C33" s="37"/>
      <c r="D33" s="167" t="s">
        <v>40</v>
      </c>
      <c r="E33" s="154" t="s">
        <v>41</v>
      </c>
      <c r="F33" s="168">
        <f>ROUND((SUM(BE122:BE160)),  2)</f>
        <v>0</v>
      </c>
      <c r="G33" s="37"/>
      <c r="H33" s="37"/>
      <c r="I33" s="169">
        <v>0.20999999999999999</v>
      </c>
      <c r="J33" s="168">
        <f>ROUND(((SUM(BE122:BE160))*I33),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154" t="s">
        <v>42</v>
      </c>
      <c r="F34" s="168">
        <f>ROUND((SUM(BF122:BF160)),  2)</f>
        <v>0</v>
      </c>
      <c r="G34" s="37"/>
      <c r="H34" s="37"/>
      <c r="I34" s="169">
        <v>0.12</v>
      </c>
      <c r="J34" s="168">
        <f>ROUND(((SUM(BF122:BF160))*I34),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0"/>
      <c r="C35" s="37"/>
      <c r="D35" s="37"/>
      <c r="E35" s="154" t="s">
        <v>43</v>
      </c>
      <c r="F35" s="168">
        <f>ROUND((SUM(BG122:BG160)),  2)</f>
        <v>0</v>
      </c>
      <c r="G35" s="37"/>
      <c r="H35" s="37"/>
      <c r="I35" s="169">
        <v>0.20999999999999999</v>
      </c>
      <c r="J35" s="168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0"/>
      <c r="C36" s="37"/>
      <c r="D36" s="37"/>
      <c r="E36" s="154" t="s">
        <v>44</v>
      </c>
      <c r="F36" s="168">
        <f>ROUND((SUM(BH122:BH160)),  2)</f>
        <v>0</v>
      </c>
      <c r="G36" s="37"/>
      <c r="H36" s="37"/>
      <c r="I36" s="169">
        <v>0.12</v>
      </c>
      <c r="J36" s="168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54" t="s">
        <v>45</v>
      </c>
      <c r="F37" s="168">
        <f>ROUND((SUM(BI122:BI160)),  2)</f>
        <v>0</v>
      </c>
      <c r="G37" s="37"/>
      <c r="H37" s="37"/>
      <c r="I37" s="169">
        <v>0</v>
      </c>
      <c r="J37" s="168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0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0"/>
      <c r="C39" s="170"/>
      <c r="D39" s="171" t="s">
        <v>46</v>
      </c>
      <c r="E39" s="172"/>
      <c r="F39" s="172"/>
      <c r="G39" s="173" t="s">
        <v>47</v>
      </c>
      <c r="H39" s="174" t="s">
        <v>48</v>
      </c>
      <c r="I39" s="172"/>
      <c r="J39" s="175">
        <f>SUM(J30:J37)</f>
        <v>0</v>
      </c>
      <c r="K39" s="176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2"/>
      <c r="D50" s="177" t="s">
        <v>49</v>
      </c>
      <c r="E50" s="178"/>
      <c r="F50" s="178"/>
      <c r="G50" s="177" t="s">
        <v>50</v>
      </c>
      <c r="H50" s="178"/>
      <c r="I50" s="178"/>
      <c r="J50" s="178"/>
      <c r="K50" s="178"/>
      <c r="L50" s="62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79" t="s">
        <v>51</v>
      </c>
      <c r="E61" s="180"/>
      <c r="F61" s="181" t="s">
        <v>52</v>
      </c>
      <c r="G61" s="179" t="s">
        <v>51</v>
      </c>
      <c r="H61" s="180"/>
      <c r="I61" s="180"/>
      <c r="J61" s="182" t="s">
        <v>52</v>
      </c>
      <c r="K61" s="180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77" t="s">
        <v>53</v>
      </c>
      <c r="E65" s="183"/>
      <c r="F65" s="183"/>
      <c r="G65" s="177" t="s">
        <v>54</v>
      </c>
      <c r="H65" s="183"/>
      <c r="I65" s="183"/>
      <c r="J65" s="183"/>
      <c r="K65" s="183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79" t="s">
        <v>51</v>
      </c>
      <c r="E76" s="180"/>
      <c r="F76" s="181" t="s">
        <v>52</v>
      </c>
      <c r="G76" s="179" t="s">
        <v>51</v>
      </c>
      <c r="H76" s="180"/>
      <c r="I76" s="180"/>
      <c r="J76" s="182" t="s">
        <v>52</v>
      </c>
      <c r="K76" s="180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4"/>
      <c r="C77" s="185"/>
      <c r="D77" s="185"/>
      <c r="E77" s="185"/>
      <c r="F77" s="185"/>
      <c r="G77" s="185"/>
      <c r="H77" s="185"/>
      <c r="I77" s="185"/>
      <c r="J77" s="185"/>
      <c r="K77" s="185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6"/>
      <c r="C81" s="187"/>
      <c r="D81" s="187"/>
      <c r="E81" s="187"/>
      <c r="F81" s="187"/>
      <c r="G81" s="187"/>
      <c r="H81" s="187"/>
      <c r="I81" s="187"/>
      <c r="J81" s="187"/>
      <c r="K81" s="187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120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8" t="str">
        <f>E7</f>
        <v>Sadová ulice Lovosice - parcely</v>
      </c>
      <c r="F85" s="29"/>
      <c r="G85" s="29"/>
      <c r="H85" s="2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118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SO2.2 - liniové odvodnění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20</v>
      </c>
      <c r="D89" s="39"/>
      <c r="E89" s="39"/>
      <c r="F89" s="24" t="str">
        <f>F12</f>
        <v>Lovosice</v>
      </c>
      <c r="G89" s="39"/>
      <c r="H89" s="39"/>
      <c r="I89" s="29" t="s">
        <v>22</v>
      </c>
      <c r="J89" s="78" t="str">
        <f>IF(J12="","",J12)</f>
        <v>17. 9. 2024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29" t="s">
        <v>24</v>
      </c>
      <c r="D91" s="39"/>
      <c r="E91" s="39"/>
      <c r="F91" s="24" t="str">
        <f>E15</f>
        <v xml:space="preserve"> </v>
      </c>
      <c r="G91" s="39"/>
      <c r="H91" s="39"/>
      <c r="I91" s="29" t="s">
        <v>30</v>
      </c>
      <c r="J91" s="33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29" t="s">
        <v>28</v>
      </c>
      <c r="D92" s="39"/>
      <c r="E92" s="39"/>
      <c r="F92" s="24" t="str">
        <f>IF(E18="","",E18)</f>
        <v>Vyplň údaj</v>
      </c>
      <c r="G92" s="39"/>
      <c r="H92" s="39"/>
      <c r="I92" s="29" t="s">
        <v>32</v>
      </c>
      <c r="J92" s="33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9" t="s">
        <v>121</v>
      </c>
      <c r="D94" s="148"/>
      <c r="E94" s="148"/>
      <c r="F94" s="148"/>
      <c r="G94" s="148"/>
      <c r="H94" s="148"/>
      <c r="I94" s="148"/>
      <c r="J94" s="190" t="s">
        <v>122</v>
      </c>
      <c r="K94" s="14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1" t="s">
        <v>123</v>
      </c>
      <c r="D96" s="39"/>
      <c r="E96" s="39"/>
      <c r="F96" s="39"/>
      <c r="G96" s="39"/>
      <c r="H96" s="39"/>
      <c r="I96" s="39"/>
      <c r="J96" s="109">
        <f>J122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124</v>
      </c>
    </row>
    <row r="97" s="9" customFormat="1" ht="24.96" customHeight="1">
      <c r="A97" s="9"/>
      <c r="B97" s="192"/>
      <c r="C97" s="193"/>
      <c r="D97" s="194" t="s">
        <v>125</v>
      </c>
      <c r="E97" s="195"/>
      <c r="F97" s="195"/>
      <c r="G97" s="195"/>
      <c r="H97" s="195"/>
      <c r="I97" s="195"/>
      <c r="J97" s="196">
        <f>J123</f>
        <v>0</v>
      </c>
      <c r="K97" s="193"/>
      <c r="L97" s="19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8"/>
      <c r="C98" s="199"/>
      <c r="D98" s="200" t="s">
        <v>126</v>
      </c>
      <c r="E98" s="201"/>
      <c r="F98" s="201"/>
      <c r="G98" s="201"/>
      <c r="H98" s="201"/>
      <c r="I98" s="201"/>
      <c r="J98" s="202">
        <f>J124</f>
        <v>0</v>
      </c>
      <c r="K98" s="199"/>
      <c r="L98" s="20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8"/>
      <c r="C99" s="199"/>
      <c r="D99" s="200" t="s">
        <v>428</v>
      </c>
      <c r="E99" s="201"/>
      <c r="F99" s="201"/>
      <c r="G99" s="201"/>
      <c r="H99" s="201"/>
      <c r="I99" s="201"/>
      <c r="J99" s="202">
        <f>J136</f>
        <v>0</v>
      </c>
      <c r="K99" s="199"/>
      <c r="L99" s="20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8"/>
      <c r="C100" s="199"/>
      <c r="D100" s="200" t="s">
        <v>429</v>
      </c>
      <c r="E100" s="201"/>
      <c r="F100" s="201"/>
      <c r="G100" s="201"/>
      <c r="H100" s="201"/>
      <c r="I100" s="201"/>
      <c r="J100" s="202">
        <f>J143</f>
        <v>0</v>
      </c>
      <c r="K100" s="199"/>
      <c r="L100" s="20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8"/>
      <c r="C101" s="199"/>
      <c r="D101" s="200" t="s">
        <v>227</v>
      </c>
      <c r="E101" s="201"/>
      <c r="F101" s="201"/>
      <c r="G101" s="201"/>
      <c r="H101" s="201"/>
      <c r="I101" s="201"/>
      <c r="J101" s="202">
        <f>J151</f>
        <v>0</v>
      </c>
      <c r="K101" s="199"/>
      <c r="L101" s="20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8"/>
      <c r="C102" s="199"/>
      <c r="D102" s="200" t="s">
        <v>228</v>
      </c>
      <c r="E102" s="201"/>
      <c r="F102" s="201"/>
      <c r="G102" s="201"/>
      <c r="H102" s="201"/>
      <c r="I102" s="201"/>
      <c r="J102" s="202">
        <f>J158</f>
        <v>0</v>
      </c>
      <c r="K102" s="199"/>
      <c r="L102" s="20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0" t="s">
        <v>127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29" t="s">
        <v>16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188" t="str">
        <f>E7</f>
        <v>Sadová ulice Lovosice - parcely</v>
      </c>
      <c r="F112" s="29"/>
      <c r="G112" s="29"/>
      <c r="H112" s="2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29" t="s">
        <v>118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E9</f>
        <v>SO2.2 - liniové odvodnění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29" t="s">
        <v>20</v>
      </c>
      <c r="D116" s="39"/>
      <c r="E116" s="39"/>
      <c r="F116" s="24" t="str">
        <f>F12</f>
        <v>Lovosice</v>
      </c>
      <c r="G116" s="39"/>
      <c r="H116" s="39"/>
      <c r="I116" s="29" t="s">
        <v>22</v>
      </c>
      <c r="J116" s="78" t="str">
        <f>IF(J12="","",J12)</f>
        <v>17. 9. 2024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29" t="s">
        <v>24</v>
      </c>
      <c r="D118" s="39"/>
      <c r="E118" s="39"/>
      <c r="F118" s="24" t="str">
        <f>E15</f>
        <v xml:space="preserve"> </v>
      </c>
      <c r="G118" s="39"/>
      <c r="H118" s="39"/>
      <c r="I118" s="29" t="s">
        <v>30</v>
      </c>
      <c r="J118" s="33" t="str">
        <f>E21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29" t="s">
        <v>28</v>
      </c>
      <c r="D119" s="39"/>
      <c r="E119" s="39"/>
      <c r="F119" s="24" t="str">
        <f>IF(E18="","",E18)</f>
        <v>Vyplň údaj</v>
      </c>
      <c r="G119" s="39"/>
      <c r="H119" s="39"/>
      <c r="I119" s="29" t="s">
        <v>32</v>
      </c>
      <c r="J119" s="33" t="str">
        <f>E24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204"/>
      <c r="B121" s="205"/>
      <c r="C121" s="206" t="s">
        <v>128</v>
      </c>
      <c r="D121" s="207" t="s">
        <v>61</v>
      </c>
      <c r="E121" s="207" t="s">
        <v>57</v>
      </c>
      <c r="F121" s="207" t="s">
        <v>58</v>
      </c>
      <c r="G121" s="207" t="s">
        <v>129</v>
      </c>
      <c r="H121" s="207" t="s">
        <v>130</v>
      </c>
      <c r="I121" s="207" t="s">
        <v>131</v>
      </c>
      <c r="J121" s="208" t="s">
        <v>122</v>
      </c>
      <c r="K121" s="209" t="s">
        <v>132</v>
      </c>
      <c r="L121" s="210"/>
      <c r="M121" s="99" t="s">
        <v>1</v>
      </c>
      <c r="N121" s="100" t="s">
        <v>40</v>
      </c>
      <c r="O121" s="100" t="s">
        <v>133</v>
      </c>
      <c r="P121" s="100" t="s">
        <v>134</v>
      </c>
      <c r="Q121" s="100" t="s">
        <v>135</v>
      </c>
      <c r="R121" s="100" t="s">
        <v>136</v>
      </c>
      <c r="S121" s="100" t="s">
        <v>137</v>
      </c>
      <c r="T121" s="101" t="s">
        <v>138</v>
      </c>
      <c r="U121" s="204"/>
      <c r="V121" s="204"/>
      <c r="W121" s="204"/>
      <c r="X121" s="204"/>
      <c r="Y121" s="204"/>
      <c r="Z121" s="204"/>
      <c r="AA121" s="204"/>
      <c r="AB121" s="204"/>
      <c r="AC121" s="204"/>
      <c r="AD121" s="204"/>
      <c r="AE121" s="204"/>
    </row>
    <row r="122" s="2" customFormat="1" ht="22.8" customHeight="1">
      <c r="A122" s="37"/>
      <c r="B122" s="38"/>
      <c r="C122" s="106" t="s">
        <v>139</v>
      </c>
      <c r="D122" s="39"/>
      <c r="E122" s="39"/>
      <c r="F122" s="39"/>
      <c r="G122" s="39"/>
      <c r="H122" s="39"/>
      <c r="I122" s="39"/>
      <c r="J122" s="211">
        <f>BK122</f>
        <v>0</v>
      </c>
      <c r="K122" s="39"/>
      <c r="L122" s="40"/>
      <c r="M122" s="102"/>
      <c r="N122" s="212"/>
      <c r="O122" s="103"/>
      <c r="P122" s="213">
        <f>P123</f>
        <v>0</v>
      </c>
      <c r="Q122" s="103"/>
      <c r="R122" s="213">
        <f>R123</f>
        <v>17.739850000000004</v>
      </c>
      <c r="S122" s="103"/>
      <c r="T122" s="214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4" t="s">
        <v>75</v>
      </c>
      <c r="AU122" s="14" t="s">
        <v>124</v>
      </c>
      <c r="BK122" s="215">
        <f>BK123</f>
        <v>0</v>
      </c>
    </row>
    <row r="123" s="12" customFormat="1" ht="25.92" customHeight="1">
      <c r="A123" s="12"/>
      <c r="B123" s="216"/>
      <c r="C123" s="217"/>
      <c r="D123" s="218" t="s">
        <v>75</v>
      </c>
      <c r="E123" s="219" t="s">
        <v>140</v>
      </c>
      <c r="F123" s="219" t="s">
        <v>141</v>
      </c>
      <c r="G123" s="217"/>
      <c r="H123" s="217"/>
      <c r="I123" s="220"/>
      <c r="J123" s="221">
        <f>BK123</f>
        <v>0</v>
      </c>
      <c r="K123" s="217"/>
      <c r="L123" s="222"/>
      <c r="M123" s="223"/>
      <c r="N123" s="224"/>
      <c r="O123" s="224"/>
      <c r="P123" s="225">
        <f>P124+P136+P143+P151+P158</f>
        <v>0</v>
      </c>
      <c r="Q123" s="224"/>
      <c r="R123" s="225">
        <f>R124+R136+R143+R151+R158</f>
        <v>17.739850000000004</v>
      </c>
      <c r="S123" s="224"/>
      <c r="T123" s="226">
        <f>T124+T136+T143+T151+T158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7" t="s">
        <v>84</v>
      </c>
      <c r="AT123" s="228" t="s">
        <v>75</v>
      </c>
      <c r="AU123" s="228" t="s">
        <v>76</v>
      </c>
      <c r="AY123" s="227" t="s">
        <v>142</v>
      </c>
      <c r="BK123" s="229">
        <f>BK124+BK136+BK143+BK151+BK158</f>
        <v>0</v>
      </c>
    </row>
    <row r="124" s="12" customFormat="1" ht="22.8" customHeight="1">
      <c r="A124" s="12"/>
      <c r="B124" s="216"/>
      <c r="C124" s="217"/>
      <c r="D124" s="218" t="s">
        <v>75</v>
      </c>
      <c r="E124" s="230" t="s">
        <v>84</v>
      </c>
      <c r="F124" s="230" t="s">
        <v>143</v>
      </c>
      <c r="G124" s="217"/>
      <c r="H124" s="217"/>
      <c r="I124" s="220"/>
      <c r="J124" s="231">
        <f>BK124</f>
        <v>0</v>
      </c>
      <c r="K124" s="217"/>
      <c r="L124" s="222"/>
      <c r="M124" s="223"/>
      <c r="N124" s="224"/>
      <c r="O124" s="224"/>
      <c r="P124" s="225">
        <f>SUM(P125:P135)</f>
        <v>0</v>
      </c>
      <c r="Q124" s="224"/>
      <c r="R124" s="225">
        <f>SUM(R125:R135)</f>
        <v>0</v>
      </c>
      <c r="S124" s="224"/>
      <c r="T124" s="226">
        <f>SUM(T125:T135)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7" t="s">
        <v>84</v>
      </c>
      <c r="AT124" s="228" t="s">
        <v>75</v>
      </c>
      <c r="AU124" s="228" t="s">
        <v>84</v>
      </c>
      <c r="AY124" s="227" t="s">
        <v>142</v>
      </c>
      <c r="BK124" s="229">
        <f>SUM(BK125:BK135)</f>
        <v>0</v>
      </c>
    </row>
    <row r="125" s="2" customFormat="1" ht="33" customHeight="1">
      <c r="A125" s="37"/>
      <c r="B125" s="38"/>
      <c r="C125" s="232" t="s">
        <v>84</v>
      </c>
      <c r="D125" s="232" t="s">
        <v>144</v>
      </c>
      <c r="E125" s="233" t="s">
        <v>430</v>
      </c>
      <c r="F125" s="234" t="s">
        <v>431</v>
      </c>
      <c r="G125" s="235" t="s">
        <v>237</v>
      </c>
      <c r="H125" s="236">
        <v>29</v>
      </c>
      <c r="I125" s="237"/>
      <c r="J125" s="238">
        <f>ROUND(I125*H125,2)</f>
        <v>0</v>
      </c>
      <c r="K125" s="239"/>
      <c r="L125" s="40"/>
      <c r="M125" s="240" t="s">
        <v>1</v>
      </c>
      <c r="N125" s="241" t="s">
        <v>41</v>
      </c>
      <c r="O125" s="90"/>
      <c r="P125" s="242">
        <f>O125*H125</f>
        <v>0</v>
      </c>
      <c r="Q125" s="242">
        <v>0</v>
      </c>
      <c r="R125" s="242">
        <f>Q125*H125</f>
        <v>0</v>
      </c>
      <c r="S125" s="242">
        <v>0</v>
      </c>
      <c r="T125" s="24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44" t="s">
        <v>148</v>
      </c>
      <c r="AT125" s="244" t="s">
        <v>144</v>
      </c>
      <c r="AU125" s="244" t="s">
        <v>86</v>
      </c>
      <c r="AY125" s="14" t="s">
        <v>142</v>
      </c>
      <c r="BE125" s="142">
        <f>IF(N125="základní",J125,0)</f>
        <v>0</v>
      </c>
      <c r="BF125" s="142">
        <f>IF(N125="snížená",J125,0)</f>
        <v>0</v>
      </c>
      <c r="BG125" s="142">
        <f>IF(N125="zákl. přenesená",J125,0)</f>
        <v>0</v>
      </c>
      <c r="BH125" s="142">
        <f>IF(N125="sníž. přenesená",J125,0)</f>
        <v>0</v>
      </c>
      <c r="BI125" s="142">
        <f>IF(N125="nulová",J125,0)</f>
        <v>0</v>
      </c>
      <c r="BJ125" s="14" t="s">
        <v>84</v>
      </c>
      <c r="BK125" s="142">
        <f>ROUND(I125*H125,2)</f>
        <v>0</v>
      </c>
      <c r="BL125" s="14" t="s">
        <v>148</v>
      </c>
      <c r="BM125" s="244" t="s">
        <v>432</v>
      </c>
    </row>
    <row r="126" s="2" customFormat="1" ht="24.15" customHeight="1">
      <c r="A126" s="37"/>
      <c r="B126" s="38"/>
      <c r="C126" s="232" t="s">
        <v>86</v>
      </c>
      <c r="D126" s="232" t="s">
        <v>144</v>
      </c>
      <c r="E126" s="233" t="s">
        <v>433</v>
      </c>
      <c r="F126" s="234" t="s">
        <v>434</v>
      </c>
      <c r="G126" s="235" t="s">
        <v>237</v>
      </c>
      <c r="H126" s="236">
        <v>188</v>
      </c>
      <c r="I126" s="237"/>
      <c r="J126" s="238">
        <f>ROUND(I126*H126,2)</f>
        <v>0</v>
      </c>
      <c r="K126" s="239"/>
      <c r="L126" s="40"/>
      <c r="M126" s="240" t="s">
        <v>1</v>
      </c>
      <c r="N126" s="241" t="s">
        <v>41</v>
      </c>
      <c r="O126" s="90"/>
      <c r="P126" s="242">
        <f>O126*H126</f>
        <v>0</v>
      </c>
      <c r="Q126" s="242">
        <v>0</v>
      </c>
      <c r="R126" s="242">
        <f>Q126*H126</f>
        <v>0</v>
      </c>
      <c r="S126" s="242">
        <v>0</v>
      </c>
      <c r="T126" s="243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44" t="s">
        <v>148</v>
      </c>
      <c r="AT126" s="244" t="s">
        <v>144</v>
      </c>
      <c r="AU126" s="244" t="s">
        <v>86</v>
      </c>
      <c r="AY126" s="14" t="s">
        <v>142</v>
      </c>
      <c r="BE126" s="142">
        <f>IF(N126="základní",J126,0)</f>
        <v>0</v>
      </c>
      <c r="BF126" s="142">
        <f>IF(N126="snížená",J126,0)</f>
        <v>0</v>
      </c>
      <c r="BG126" s="142">
        <f>IF(N126="zákl. přenesená",J126,0)</f>
        <v>0</v>
      </c>
      <c r="BH126" s="142">
        <f>IF(N126="sníž. přenesená",J126,0)</f>
        <v>0</v>
      </c>
      <c r="BI126" s="142">
        <f>IF(N126="nulová",J126,0)</f>
        <v>0</v>
      </c>
      <c r="BJ126" s="14" t="s">
        <v>84</v>
      </c>
      <c r="BK126" s="142">
        <f>ROUND(I126*H126,2)</f>
        <v>0</v>
      </c>
      <c r="BL126" s="14" t="s">
        <v>148</v>
      </c>
      <c r="BM126" s="244" t="s">
        <v>435</v>
      </c>
    </row>
    <row r="127" s="2" customFormat="1" ht="37.8" customHeight="1">
      <c r="A127" s="37"/>
      <c r="B127" s="38"/>
      <c r="C127" s="232" t="s">
        <v>154</v>
      </c>
      <c r="D127" s="232" t="s">
        <v>144</v>
      </c>
      <c r="E127" s="233" t="s">
        <v>436</v>
      </c>
      <c r="F127" s="234" t="s">
        <v>255</v>
      </c>
      <c r="G127" s="235" t="s">
        <v>237</v>
      </c>
      <c r="H127" s="236">
        <v>65</v>
      </c>
      <c r="I127" s="237"/>
      <c r="J127" s="238">
        <f>ROUND(I127*H127,2)</f>
        <v>0</v>
      </c>
      <c r="K127" s="239"/>
      <c r="L127" s="40"/>
      <c r="M127" s="240" t="s">
        <v>1</v>
      </c>
      <c r="N127" s="241" t="s">
        <v>41</v>
      </c>
      <c r="O127" s="90"/>
      <c r="P127" s="242">
        <f>O127*H127</f>
        <v>0</v>
      </c>
      <c r="Q127" s="242">
        <v>0</v>
      </c>
      <c r="R127" s="242">
        <f>Q127*H127</f>
        <v>0</v>
      </c>
      <c r="S127" s="242">
        <v>0</v>
      </c>
      <c r="T127" s="243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44" t="s">
        <v>148</v>
      </c>
      <c r="AT127" s="244" t="s">
        <v>144</v>
      </c>
      <c r="AU127" s="244" t="s">
        <v>86</v>
      </c>
      <c r="AY127" s="14" t="s">
        <v>142</v>
      </c>
      <c r="BE127" s="142">
        <f>IF(N127="základní",J127,0)</f>
        <v>0</v>
      </c>
      <c r="BF127" s="142">
        <f>IF(N127="snížená",J127,0)</f>
        <v>0</v>
      </c>
      <c r="BG127" s="142">
        <f>IF(N127="zákl. přenesená",J127,0)</f>
        <v>0</v>
      </c>
      <c r="BH127" s="142">
        <f>IF(N127="sníž. přenesená",J127,0)</f>
        <v>0</v>
      </c>
      <c r="BI127" s="142">
        <f>IF(N127="nulová",J127,0)</f>
        <v>0</v>
      </c>
      <c r="BJ127" s="14" t="s">
        <v>84</v>
      </c>
      <c r="BK127" s="142">
        <f>ROUND(I127*H127,2)</f>
        <v>0</v>
      </c>
      <c r="BL127" s="14" t="s">
        <v>148</v>
      </c>
      <c r="BM127" s="244" t="s">
        <v>437</v>
      </c>
    </row>
    <row r="128" s="2" customFormat="1" ht="37.8" customHeight="1">
      <c r="A128" s="37"/>
      <c r="B128" s="38"/>
      <c r="C128" s="232" t="s">
        <v>148</v>
      </c>
      <c r="D128" s="232" t="s">
        <v>144</v>
      </c>
      <c r="E128" s="233" t="s">
        <v>257</v>
      </c>
      <c r="F128" s="234" t="s">
        <v>258</v>
      </c>
      <c r="G128" s="235" t="s">
        <v>237</v>
      </c>
      <c r="H128" s="236">
        <v>123</v>
      </c>
      <c r="I128" s="237"/>
      <c r="J128" s="238">
        <f>ROUND(I128*H128,2)</f>
        <v>0</v>
      </c>
      <c r="K128" s="239"/>
      <c r="L128" s="40"/>
      <c r="M128" s="240" t="s">
        <v>1</v>
      </c>
      <c r="N128" s="241" t="s">
        <v>41</v>
      </c>
      <c r="O128" s="90"/>
      <c r="P128" s="242">
        <f>O128*H128</f>
        <v>0</v>
      </c>
      <c r="Q128" s="242">
        <v>0</v>
      </c>
      <c r="R128" s="242">
        <f>Q128*H128</f>
        <v>0</v>
      </c>
      <c r="S128" s="242">
        <v>0</v>
      </c>
      <c r="T128" s="24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44" t="s">
        <v>148</v>
      </c>
      <c r="AT128" s="244" t="s">
        <v>144</v>
      </c>
      <c r="AU128" s="244" t="s">
        <v>86</v>
      </c>
      <c r="AY128" s="14" t="s">
        <v>142</v>
      </c>
      <c r="BE128" s="142">
        <f>IF(N128="základní",J128,0)</f>
        <v>0</v>
      </c>
      <c r="BF128" s="142">
        <f>IF(N128="snížená",J128,0)</f>
        <v>0</v>
      </c>
      <c r="BG128" s="142">
        <f>IF(N128="zákl. přenesená",J128,0)</f>
        <v>0</v>
      </c>
      <c r="BH128" s="142">
        <f>IF(N128="sníž. přenesená",J128,0)</f>
        <v>0</v>
      </c>
      <c r="BI128" s="142">
        <f>IF(N128="nulová",J128,0)</f>
        <v>0</v>
      </c>
      <c r="BJ128" s="14" t="s">
        <v>84</v>
      </c>
      <c r="BK128" s="142">
        <f>ROUND(I128*H128,2)</f>
        <v>0</v>
      </c>
      <c r="BL128" s="14" t="s">
        <v>148</v>
      </c>
      <c r="BM128" s="244" t="s">
        <v>438</v>
      </c>
    </row>
    <row r="129" s="2" customFormat="1" ht="37.8" customHeight="1">
      <c r="A129" s="37"/>
      <c r="B129" s="38"/>
      <c r="C129" s="232" t="s">
        <v>161</v>
      </c>
      <c r="D129" s="232" t="s">
        <v>144</v>
      </c>
      <c r="E129" s="233" t="s">
        <v>260</v>
      </c>
      <c r="F129" s="234" t="s">
        <v>261</v>
      </c>
      <c r="G129" s="235" t="s">
        <v>237</v>
      </c>
      <c r="H129" s="236">
        <v>3075</v>
      </c>
      <c r="I129" s="237"/>
      <c r="J129" s="238">
        <f>ROUND(I129*H129,2)</f>
        <v>0</v>
      </c>
      <c r="K129" s="239"/>
      <c r="L129" s="40"/>
      <c r="M129" s="240" t="s">
        <v>1</v>
      </c>
      <c r="N129" s="241" t="s">
        <v>41</v>
      </c>
      <c r="O129" s="90"/>
      <c r="P129" s="242">
        <f>O129*H129</f>
        <v>0</v>
      </c>
      <c r="Q129" s="242">
        <v>0</v>
      </c>
      <c r="R129" s="242">
        <f>Q129*H129</f>
        <v>0</v>
      </c>
      <c r="S129" s="242">
        <v>0</v>
      </c>
      <c r="T129" s="24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44" t="s">
        <v>148</v>
      </c>
      <c r="AT129" s="244" t="s">
        <v>144</v>
      </c>
      <c r="AU129" s="244" t="s">
        <v>86</v>
      </c>
      <c r="AY129" s="14" t="s">
        <v>142</v>
      </c>
      <c r="BE129" s="142">
        <f>IF(N129="základní",J129,0)</f>
        <v>0</v>
      </c>
      <c r="BF129" s="142">
        <f>IF(N129="snížená",J129,0)</f>
        <v>0</v>
      </c>
      <c r="BG129" s="142">
        <f>IF(N129="zákl. přenesená",J129,0)</f>
        <v>0</v>
      </c>
      <c r="BH129" s="142">
        <f>IF(N129="sníž. přenesená",J129,0)</f>
        <v>0</v>
      </c>
      <c r="BI129" s="142">
        <f>IF(N129="nulová",J129,0)</f>
        <v>0</v>
      </c>
      <c r="BJ129" s="14" t="s">
        <v>84</v>
      </c>
      <c r="BK129" s="142">
        <f>ROUND(I129*H129,2)</f>
        <v>0</v>
      </c>
      <c r="BL129" s="14" t="s">
        <v>148</v>
      </c>
      <c r="BM129" s="244" t="s">
        <v>439</v>
      </c>
    </row>
    <row r="130" s="2" customFormat="1" ht="24.15" customHeight="1">
      <c r="A130" s="37"/>
      <c r="B130" s="38"/>
      <c r="C130" s="232" t="s">
        <v>165</v>
      </c>
      <c r="D130" s="232" t="s">
        <v>144</v>
      </c>
      <c r="E130" s="233" t="s">
        <v>263</v>
      </c>
      <c r="F130" s="234" t="s">
        <v>264</v>
      </c>
      <c r="G130" s="235" t="s">
        <v>237</v>
      </c>
      <c r="H130" s="236">
        <v>65</v>
      </c>
      <c r="I130" s="237"/>
      <c r="J130" s="238">
        <f>ROUND(I130*H130,2)</f>
        <v>0</v>
      </c>
      <c r="K130" s="239"/>
      <c r="L130" s="40"/>
      <c r="M130" s="240" t="s">
        <v>1</v>
      </c>
      <c r="N130" s="241" t="s">
        <v>41</v>
      </c>
      <c r="O130" s="90"/>
      <c r="P130" s="242">
        <f>O130*H130</f>
        <v>0</v>
      </c>
      <c r="Q130" s="242">
        <v>0</v>
      </c>
      <c r="R130" s="242">
        <f>Q130*H130</f>
        <v>0</v>
      </c>
      <c r="S130" s="242">
        <v>0</v>
      </c>
      <c r="T130" s="24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44" t="s">
        <v>148</v>
      </c>
      <c r="AT130" s="244" t="s">
        <v>144</v>
      </c>
      <c r="AU130" s="244" t="s">
        <v>86</v>
      </c>
      <c r="AY130" s="14" t="s">
        <v>142</v>
      </c>
      <c r="BE130" s="142">
        <f>IF(N130="základní",J130,0)</f>
        <v>0</v>
      </c>
      <c r="BF130" s="142">
        <f>IF(N130="snížená",J130,0)</f>
        <v>0</v>
      </c>
      <c r="BG130" s="142">
        <f>IF(N130="zákl. přenesená",J130,0)</f>
        <v>0</v>
      </c>
      <c r="BH130" s="142">
        <f>IF(N130="sníž. přenesená",J130,0)</f>
        <v>0</v>
      </c>
      <c r="BI130" s="142">
        <f>IF(N130="nulová",J130,0)</f>
        <v>0</v>
      </c>
      <c r="BJ130" s="14" t="s">
        <v>84</v>
      </c>
      <c r="BK130" s="142">
        <f>ROUND(I130*H130,2)</f>
        <v>0</v>
      </c>
      <c r="BL130" s="14" t="s">
        <v>148</v>
      </c>
      <c r="BM130" s="244" t="s">
        <v>440</v>
      </c>
    </row>
    <row r="131" s="2" customFormat="1" ht="24.15" customHeight="1">
      <c r="A131" s="37"/>
      <c r="B131" s="38"/>
      <c r="C131" s="232" t="s">
        <v>169</v>
      </c>
      <c r="D131" s="232" t="s">
        <v>144</v>
      </c>
      <c r="E131" s="233" t="s">
        <v>266</v>
      </c>
      <c r="F131" s="234" t="s">
        <v>267</v>
      </c>
      <c r="G131" s="235" t="s">
        <v>237</v>
      </c>
      <c r="H131" s="236">
        <v>188</v>
      </c>
      <c r="I131" s="237"/>
      <c r="J131" s="238">
        <f>ROUND(I131*H131,2)</f>
        <v>0</v>
      </c>
      <c r="K131" s="239"/>
      <c r="L131" s="40"/>
      <c r="M131" s="240" t="s">
        <v>1</v>
      </c>
      <c r="N131" s="241" t="s">
        <v>41</v>
      </c>
      <c r="O131" s="90"/>
      <c r="P131" s="242">
        <f>O131*H131</f>
        <v>0</v>
      </c>
      <c r="Q131" s="242">
        <v>0</v>
      </c>
      <c r="R131" s="242">
        <f>Q131*H131</f>
        <v>0</v>
      </c>
      <c r="S131" s="242">
        <v>0</v>
      </c>
      <c r="T131" s="24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44" t="s">
        <v>148</v>
      </c>
      <c r="AT131" s="244" t="s">
        <v>144</v>
      </c>
      <c r="AU131" s="244" t="s">
        <v>86</v>
      </c>
      <c r="AY131" s="14" t="s">
        <v>142</v>
      </c>
      <c r="BE131" s="142">
        <f>IF(N131="základní",J131,0)</f>
        <v>0</v>
      </c>
      <c r="BF131" s="142">
        <f>IF(N131="snížená",J131,0)</f>
        <v>0</v>
      </c>
      <c r="BG131" s="142">
        <f>IF(N131="zákl. přenesená",J131,0)</f>
        <v>0</v>
      </c>
      <c r="BH131" s="142">
        <f>IF(N131="sníž. přenesená",J131,0)</f>
        <v>0</v>
      </c>
      <c r="BI131" s="142">
        <f>IF(N131="nulová",J131,0)</f>
        <v>0</v>
      </c>
      <c r="BJ131" s="14" t="s">
        <v>84</v>
      </c>
      <c r="BK131" s="142">
        <f>ROUND(I131*H131,2)</f>
        <v>0</v>
      </c>
      <c r="BL131" s="14" t="s">
        <v>148</v>
      </c>
      <c r="BM131" s="244" t="s">
        <v>441</v>
      </c>
    </row>
    <row r="132" s="2" customFormat="1" ht="33" customHeight="1">
      <c r="A132" s="37"/>
      <c r="B132" s="38"/>
      <c r="C132" s="232" t="s">
        <v>173</v>
      </c>
      <c r="D132" s="232" t="s">
        <v>144</v>
      </c>
      <c r="E132" s="233" t="s">
        <v>269</v>
      </c>
      <c r="F132" s="234" t="s">
        <v>270</v>
      </c>
      <c r="G132" s="235" t="s">
        <v>271</v>
      </c>
      <c r="H132" s="236">
        <v>221</v>
      </c>
      <c r="I132" s="237"/>
      <c r="J132" s="238">
        <f>ROUND(I132*H132,2)</f>
        <v>0</v>
      </c>
      <c r="K132" s="239"/>
      <c r="L132" s="40"/>
      <c r="M132" s="240" t="s">
        <v>1</v>
      </c>
      <c r="N132" s="241" t="s">
        <v>41</v>
      </c>
      <c r="O132" s="90"/>
      <c r="P132" s="242">
        <f>O132*H132</f>
        <v>0</v>
      </c>
      <c r="Q132" s="242">
        <v>0</v>
      </c>
      <c r="R132" s="242">
        <f>Q132*H132</f>
        <v>0</v>
      </c>
      <c r="S132" s="242">
        <v>0</v>
      </c>
      <c r="T132" s="24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44" t="s">
        <v>148</v>
      </c>
      <c r="AT132" s="244" t="s">
        <v>144</v>
      </c>
      <c r="AU132" s="244" t="s">
        <v>86</v>
      </c>
      <c r="AY132" s="14" t="s">
        <v>142</v>
      </c>
      <c r="BE132" s="142">
        <f>IF(N132="základní",J132,0)</f>
        <v>0</v>
      </c>
      <c r="BF132" s="142">
        <f>IF(N132="snížená",J132,0)</f>
        <v>0</v>
      </c>
      <c r="BG132" s="142">
        <f>IF(N132="zákl. přenesená",J132,0)</f>
        <v>0</v>
      </c>
      <c r="BH132" s="142">
        <f>IF(N132="sníž. přenesená",J132,0)</f>
        <v>0</v>
      </c>
      <c r="BI132" s="142">
        <f>IF(N132="nulová",J132,0)</f>
        <v>0</v>
      </c>
      <c r="BJ132" s="14" t="s">
        <v>84</v>
      </c>
      <c r="BK132" s="142">
        <f>ROUND(I132*H132,2)</f>
        <v>0</v>
      </c>
      <c r="BL132" s="14" t="s">
        <v>148</v>
      </c>
      <c r="BM132" s="244" t="s">
        <v>442</v>
      </c>
    </row>
    <row r="133" s="2" customFormat="1" ht="16.5" customHeight="1">
      <c r="A133" s="37"/>
      <c r="B133" s="38"/>
      <c r="C133" s="232" t="s">
        <v>177</v>
      </c>
      <c r="D133" s="232" t="s">
        <v>144</v>
      </c>
      <c r="E133" s="233" t="s">
        <v>273</v>
      </c>
      <c r="F133" s="234" t="s">
        <v>274</v>
      </c>
      <c r="G133" s="235" t="s">
        <v>237</v>
      </c>
      <c r="H133" s="236">
        <v>123</v>
      </c>
      <c r="I133" s="237"/>
      <c r="J133" s="238">
        <f>ROUND(I133*H133,2)</f>
        <v>0</v>
      </c>
      <c r="K133" s="239"/>
      <c r="L133" s="40"/>
      <c r="M133" s="240" t="s">
        <v>1</v>
      </c>
      <c r="N133" s="241" t="s">
        <v>41</v>
      </c>
      <c r="O133" s="90"/>
      <c r="P133" s="242">
        <f>O133*H133</f>
        <v>0</v>
      </c>
      <c r="Q133" s="242">
        <v>0</v>
      </c>
      <c r="R133" s="242">
        <f>Q133*H133</f>
        <v>0</v>
      </c>
      <c r="S133" s="242">
        <v>0</v>
      </c>
      <c r="T133" s="24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44" t="s">
        <v>148</v>
      </c>
      <c r="AT133" s="244" t="s">
        <v>144</v>
      </c>
      <c r="AU133" s="244" t="s">
        <v>86</v>
      </c>
      <c r="AY133" s="14" t="s">
        <v>142</v>
      </c>
      <c r="BE133" s="142">
        <f>IF(N133="základní",J133,0)</f>
        <v>0</v>
      </c>
      <c r="BF133" s="142">
        <f>IF(N133="snížená",J133,0)</f>
        <v>0</v>
      </c>
      <c r="BG133" s="142">
        <f>IF(N133="zákl. přenesená",J133,0)</f>
        <v>0</v>
      </c>
      <c r="BH133" s="142">
        <f>IF(N133="sníž. přenesená",J133,0)</f>
        <v>0</v>
      </c>
      <c r="BI133" s="142">
        <f>IF(N133="nulová",J133,0)</f>
        <v>0</v>
      </c>
      <c r="BJ133" s="14" t="s">
        <v>84</v>
      </c>
      <c r="BK133" s="142">
        <f>ROUND(I133*H133,2)</f>
        <v>0</v>
      </c>
      <c r="BL133" s="14" t="s">
        <v>148</v>
      </c>
      <c r="BM133" s="244" t="s">
        <v>443</v>
      </c>
    </row>
    <row r="134" s="2" customFormat="1" ht="24.15" customHeight="1">
      <c r="A134" s="37"/>
      <c r="B134" s="38"/>
      <c r="C134" s="232" t="s">
        <v>181</v>
      </c>
      <c r="D134" s="232" t="s">
        <v>144</v>
      </c>
      <c r="E134" s="233" t="s">
        <v>444</v>
      </c>
      <c r="F134" s="234" t="s">
        <v>445</v>
      </c>
      <c r="G134" s="235" t="s">
        <v>237</v>
      </c>
      <c r="H134" s="236">
        <v>65</v>
      </c>
      <c r="I134" s="237"/>
      <c r="J134" s="238">
        <f>ROUND(I134*H134,2)</f>
        <v>0</v>
      </c>
      <c r="K134" s="239"/>
      <c r="L134" s="40"/>
      <c r="M134" s="240" t="s">
        <v>1</v>
      </c>
      <c r="N134" s="241" t="s">
        <v>41</v>
      </c>
      <c r="O134" s="90"/>
      <c r="P134" s="242">
        <f>O134*H134</f>
        <v>0</v>
      </c>
      <c r="Q134" s="242">
        <v>0</v>
      </c>
      <c r="R134" s="242">
        <f>Q134*H134</f>
        <v>0</v>
      </c>
      <c r="S134" s="242">
        <v>0</v>
      </c>
      <c r="T134" s="24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44" t="s">
        <v>148</v>
      </c>
      <c r="AT134" s="244" t="s">
        <v>144</v>
      </c>
      <c r="AU134" s="244" t="s">
        <v>86</v>
      </c>
      <c r="AY134" s="14" t="s">
        <v>142</v>
      </c>
      <c r="BE134" s="142">
        <f>IF(N134="základní",J134,0)</f>
        <v>0</v>
      </c>
      <c r="BF134" s="142">
        <f>IF(N134="snížená",J134,0)</f>
        <v>0</v>
      </c>
      <c r="BG134" s="142">
        <f>IF(N134="zákl. přenesená",J134,0)</f>
        <v>0</v>
      </c>
      <c r="BH134" s="142">
        <f>IF(N134="sníž. přenesená",J134,0)</f>
        <v>0</v>
      </c>
      <c r="BI134" s="142">
        <f>IF(N134="nulová",J134,0)</f>
        <v>0</v>
      </c>
      <c r="BJ134" s="14" t="s">
        <v>84</v>
      </c>
      <c r="BK134" s="142">
        <f>ROUND(I134*H134,2)</f>
        <v>0</v>
      </c>
      <c r="BL134" s="14" t="s">
        <v>148</v>
      </c>
      <c r="BM134" s="244" t="s">
        <v>446</v>
      </c>
    </row>
    <row r="135" s="2" customFormat="1" ht="16.5" customHeight="1">
      <c r="A135" s="37"/>
      <c r="B135" s="38"/>
      <c r="C135" s="232" t="s">
        <v>185</v>
      </c>
      <c r="D135" s="232" t="s">
        <v>144</v>
      </c>
      <c r="E135" s="233" t="s">
        <v>447</v>
      </c>
      <c r="F135" s="234" t="s">
        <v>448</v>
      </c>
      <c r="G135" s="235" t="s">
        <v>237</v>
      </c>
      <c r="H135" s="236">
        <v>65</v>
      </c>
      <c r="I135" s="237"/>
      <c r="J135" s="238">
        <f>ROUND(I135*H135,2)</f>
        <v>0</v>
      </c>
      <c r="K135" s="239"/>
      <c r="L135" s="40"/>
      <c r="M135" s="240" t="s">
        <v>1</v>
      </c>
      <c r="N135" s="241" t="s">
        <v>41</v>
      </c>
      <c r="O135" s="90"/>
      <c r="P135" s="242">
        <f>O135*H135</f>
        <v>0</v>
      </c>
      <c r="Q135" s="242">
        <v>0</v>
      </c>
      <c r="R135" s="242">
        <f>Q135*H135</f>
        <v>0</v>
      </c>
      <c r="S135" s="242">
        <v>0</v>
      </c>
      <c r="T135" s="24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44" t="s">
        <v>148</v>
      </c>
      <c r="AT135" s="244" t="s">
        <v>144</v>
      </c>
      <c r="AU135" s="244" t="s">
        <v>86</v>
      </c>
      <c r="AY135" s="14" t="s">
        <v>142</v>
      </c>
      <c r="BE135" s="142">
        <f>IF(N135="základní",J135,0)</f>
        <v>0</v>
      </c>
      <c r="BF135" s="142">
        <f>IF(N135="snížená",J135,0)</f>
        <v>0</v>
      </c>
      <c r="BG135" s="142">
        <f>IF(N135="zákl. přenesená",J135,0)</f>
        <v>0</v>
      </c>
      <c r="BH135" s="142">
        <f>IF(N135="sníž. přenesená",J135,0)</f>
        <v>0</v>
      </c>
      <c r="BI135" s="142">
        <f>IF(N135="nulová",J135,0)</f>
        <v>0</v>
      </c>
      <c r="BJ135" s="14" t="s">
        <v>84</v>
      </c>
      <c r="BK135" s="142">
        <f>ROUND(I135*H135,2)</f>
        <v>0</v>
      </c>
      <c r="BL135" s="14" t="s">
        <v>148</v>
      </c>
      <c r="BM135" s="244" t="s">
        <v>449</v>
      </c>
    </row>
    <row r="136" s="12" customFormat="1" ht="22.8" customHeight="1">
      <c r="A136" s="12"/>
      <c r="B136" s="216"/>
      <c r="C136" s="217"/>
      <c r="D136" s="218" t="s">
        <v>75</v>
      </c>
      <c r="E136" s="230" t="s">
        <v>86</v>
      </c>
      <c r="F136" s="230" t="s">
        <v>450</v>
      </c>
      <c r="G136" s="217"/>
      <c r="H136" s="217"/>
      <c r="I136" s="220"/>
      <c r="J136" s="231">
        <f>BK136</f>
        <v>0</v>
      </c>
      <c r="K136" s="217"/>
      <c r="L136" s="222"/>
      <c r="M136" s="223"/>
      <c r="N136" s="224"/>
      <c r="O136" s="224"/>
      <c r="P136" s="225">
        <f>SUM(P137:P142)</f>
        <v>0</v>
      </c>
      <c r="Q136" s="224"/>
      <c r="R136" s="225">
        <f>SUM(R137:R142)</f>
        <v>0.29265999999999998</v>
      </c>
      <c r="S136" s="224"/>
      <c r="T136" s="226">
        <f>SUM(T137:T142)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7" t="s">
        <v>84</v>
      </c>
      <c r="AT136" s="228" t="s">
        <v>75</v>
      </c>
      <c r="AU136" s="228" t="s">
        <v>84</v>
      </c>
      <c r="AY136" s="227" t="s">
        <v>142</v>
      </c>
      <c r="BK136" s="229">
        <f>SUM(BK137:BK142)</f>
        <v>0</v>
      </c>
    </row>
    <row r="137" s="2" customFormat="1" ht="33" customHeight="1">
      <c r="A137" s="37"/>
      <c r="B137" s="38"/>
      <c r="C137" s="232" t="s">
        <v>8</v>
      </c>
      <c r="D137" s="232" t="s">
        <v>144</v>
      </c>
      <c r="E137" s="233" t="s">
        <v>451</v>
      </c>
      <c r="F137" s="234" t="s">
        <v>452</v>
      </c>
      <c r="G137" s="235" t="s">
        <v>237</v>
      </c>
      <c r="H137" s="236">
        <v>108</v>
      </c>
      <c r="I137" s="237"/>
      <c r="J137" s="238">
        <f>ROUND(I137*H137,2)</f>
        <v>0</v>
      </c>
      <c r="K137" s="239"/>
      <c r="L137" s="40"/>
      <c r="M137" s="240" t="s">
        <v>1</v>
      </c>
      <c r="N137" s="241" t="s">
        <v>41</v>
      </c>
      <c r="O137" s="90"/>
      <c r="P137" s="242">
        <f>O137*H137</f>
        <v>0</v>
      </c>
      <c r="Q137" s="242">
        <v>0</v>
      </c>
      <c r="R137" s="242">
        <f>Q137*H137</f>
        <v>0</v>
      </c>
      <c r="S137" s="242">
        <v>0</v>
      </c>
      <c r="T137" s="24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44" t="s">
        <v>148</v>
      </c>
      <c r="AT137" s="244" t="s">
        <v>144</v>
      </c>
      <c r="AU137" s="244" t="s">
        <v>86</v>
      </c>
      <c r="AY137" s="14" t="s">
        <v>142</v>
      </c>
      <c r="BE137" s="142">
        <f>IF(N137="základní",J137,0)</f>
        <v>0</v>
      </c>
      <c r="BF137" s="142">
        <f>IF(N137="snížená",J137,0)</f>
        <v>0</v>
      </c>
      <c r="BG137" s="142">
        <f>IF(N137="zákl. přenesená",J137,0)</f>
        <v>0</v>
      </c>
      <c r="BH137" s="142">
        <f>IF(N137="sníž. přenesená",J137,0)</f>
        <v>0</v>
      </c>
      <c r="BI137" s="142">
        <f>IF(N137="nulová",J137,0)</f>
        <v>0</v>
      </c>
      <c r="BJ137" s="14" t="s">
        <v>84</v>
      </c>
      <c r="BK137" s="142">
        <f>ROUND(I137*H137,2)</f>
        <v>0</v>
      </c>
      <c r="BL137" s="14" t="s">
        <v>148</v>
      </c>
      <c r="BM137" s="244" t="s">
        <v>453</v>
      </c>
    </row>
    <row r="138" s="2" customFormat="1" ht="24.15" customHeight="1">
      <c r="A138" s="37"/>
      <c r="B138" s="38"/>
      <c r="C138" s="232" t="s">
        <v>192</v>
      </c>
      <c r="D138" s="232" t="s">
        <v>144</v>
      </c>
      <c r="E138" s="233" t="s">
        <v>454</v>
      </c>
      <c r="F138" s="234" t="s">
        <v>455</v>
      </c>
      <c r="G138" s="235" t="s">
        <v>147</v>
      </c>
      <c r="H138" s="236">
        <v>400</v>
      </c>
      <c r="I138" s="237"/>
      <c r="J138" s="238">
        <f>ROUND(I138*H138,2)</f>
        <v>0</v>
      </c>
      <c r="K138" s="239"/>
      <c r="L138" s="40"/>
      <c r="M138" s="240" t="s">
        <v>1</v>
      </c>
      <c r="N138" s="241" t="s">
        <v>41</v>
      </c>
      <c r="O138" s="90"/>
      <c r="P138" s="242">
        <f>O138*H138</f>
        <v>0</v>
      </c>
      <c r="Q138" s="242">
        <v>0.00017000000000000001</v>
      </c>
      <c r="R138" s="242">
        <f>Q138*H138</f>
        <v>0.068000000000000005</v>
      </c>
      <c r="S138" s="242">
        <v>0</v>
      </c>
      <c r="T138" s="24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44" t="s">
        <v>148</v>
      </c>
      <c r="AT138" s="244" t="s">
        <v>144</v>
      </c>
      <c r="AU138" s="244" t="s">
        <v>86</v>
      </c>
      <c r="AY138" s="14" t="s">
        <v>142</v>
      </c>
      <c r="BE138" s="142">
        <f>IF(N138="základní",J138,0)</f>
        <v>0</v>
      </c>
      <c r="BF138" s="142">
        <f>IF(N138="snížená",J138,0)</f>
        <v>0</v>
      </c>
      <c r="BG138" s="142">
        <f>IF(N138="zákl. přenesená",J138,0)</f>
        <v>0</v>
      </c>
      <c r="BH138" s="142">
        <f>IF(N138="sníž. přenesená",J138,0)</f>
        <v>0</v>
      </c>
      <c r="BI138" s="142">
        <f>IF(N138="nulová",J138,0)</f>
        <v>0</v>
      </c>
      <c r="BJ138" s="14" t="s">
        <v>84</v>
      </c>
      <c r="BK138" s="142">
        <f>ROUND(I138*H138,2)</f>
        <v>0</v>
      </c>
      <c r="BL138" s="14" t="s">
        <v>148</v>
      </c>
      <c r="BM138" s="244" t="s">
        <v>456</v>
      </c>
    </row>
    <row r="139" s="2" customFormat="1" ht="24.15" customHeight="1">
      <c r="A139" s="37"/>
      <c r="B139" s="38"/>
      <c r="C139" s="250" t="s">
        <v>196</v>
      </c>
      <c r="D139" s="250" t="s">
        <v>329</v>
      </c>
      <c r="E139" s="251" t="s">
        <v>457</v>
      </c>
      <c r="F139" s="252" t="s">
        <v>458</v>
      </c>
      <c r="G139" s="253" t="s">
        <v>147</v>
      </c>
      <c r="H139" s="254">
        <v>480</v>
      </c>
      <c r="I139" s="255"/>
      <c r="J139" s="256">
        <f>ROUND(I139*H139,2)</f>
        <v>0</v>
      </c>
      <c r="K139" s="257"/>
      <c r="L139" s="258"/>
      <c r="M139" s="259" t="s">
        <v>1</v>
      </c>
      <c r="N139" s="260" t="s">
        <v>41</v>
      </c>
      <c r="O139" s="90"/>
      <c r="P139" s="242">
        <f>O139*H139</f>
        <v>0</v>
      </c>
      <c r="Q139" s="242">
        <v>0.00029999999999999997</v>
      </c>
      <c r="R139" s="242">
        <f>Q139*H139</f>
        <v>0.14399999999999999</v>
      </c>
      <c r="S139" s="242">
        <v>0</v>
      </c>
      <c r="T139" s="24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44" t="s">
        <v>173</v>
      </c>
      <c r="AT139" s="244" t="s">
        <v>329</v>
      </c>
      <c r="AU139" s="244" t="s">
        <v>86</v>
      </c>
      <c r="AY139" s="14" t="s">
        <v>142</v>
      </c>
      <c r="BE139" s="142">
        <f>IF(N139="základní",J139,0)</f>
        <v>0</v>
      </c>
      <c r="BF139" s="142">
        <f>IF(N139="snížená",J139,0)</f>
        <v>0</v>
      </c>
      <c r="BG139" s="142">
        <f>IF(N139="zákl. přenesená",J139,0)</f>
        <v>0</v>
      </c>
      <c r="BH139" s="142">
        <f>IF(N139="sníž. přenesená",J139,0)</f>
        <v>0</v>
      </c>
      <c r="BI139" s="142">
        <f>IF(N139="nulová",J139,0)</f>
        <v>0</v>
      </c>
      <c r="BJ139" s="14" t="s">
        <v>84</v>
      </c>
      <c r="BK139" s="142">
        <f>ROUND(I139*H139,2)</f>
        <v>0</v>
      </c>
      <c r="BL139" s="14" t="s">
        <v>148</v>
      </c>
      <c r="BM139" s="244" t="s">
        <v>459</v>
      </c>
    </row>
    <row r="140" s="2" customFormat="1" ht="24.15" customHeight="1">
      <c r="A140" s="37"/>
      <c r="B140" s="38"/>
      <c r="C140" s="232" t="s">
        <v>200</v>
      </c>
      <c r="D140" s="232" t="s">
        <v>144</v>
      </c>
      <c r="E140" s="233" t="s">
        <v>460</v>
      </c>
      <c r="F140" s="234" t="s">
        <v>461</v>
      </c>
      <c r="G140" s="235" t="s">
        <v>387</v>
      </c>
      <c r="H140" s="236">
        <v>105</v>
      </c>
      <c r="I140" s="237"/>
      <c r="J140" s="238">
        <f>ROUND(I140*H140,2)</f>
        <v>0</v>
      </c>
      <c r="K140" s="239"/>
      <c r="L140" s="40"/>
      <c r="M140" s="240" t="s">
        <v>1</v>
      </c>
      <c r="N140" s="241" t="s">
        <v>41</v>
      </c>
      <c r="O140" s="90"/>
      <c r="P140" s="242">
        <f>O140*H140</f>
        <v>0</v>
      </c>
      <c r="Q140" s="242">
        <v>0.00072999999999999996</v>
      </c>
      <c r="R140" s="242">
        <f>Q140*H140</f>
        <v>0.076649999999999996</v>
      </c>
      <c r="S140" s="242">
        <v>0</v>
      </c>
      <c r="T140" s="24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44" t="s">
        <v>148</v>
      </c>
      <c r="AT140" s="244" t="s">
        <v>144</v>
      </c>
      <c r="AU140" s="244" t="s">
        <v>86</v>
      </c>
      <c r="AY140" s="14" t="s">
        <v>142</v>
      </c>
      <c r="BE140" s="142">
        <f>IF(N140="základní",J140,0)</f>
        <v>0</v>
      </c>
      <c r="BF140" s="142">
        <f>IF(N140="snížená",J140,0)</f>
        <v>0</v>
      </c>
      <c r="BG140" s="142">
        <f>IF(N140="zákl. přenesená",J140,0)</f>
        <v>0</v>
      </c>
      <c r="BH140" s="142">
        <f>IF(N140="sníž. přenesená",J140,0)</f>
        <v>0</v>
      </c>
      <c r="BI140" s="142">
        <f>IF(N140="nulová",J140,0)</f>
        <v>0</v>
      </c>
      <c r="BJ140" s="14" t="s">
        <v>84</v>
      </c>
      <c r="BK140" s="142">
        <f>ROUND(I140*H140,2)</f>
        <v>0</v>
      </c>
      <c r="BL140" s="14" t="s">
        <v>148</v>
      </c>
      <c r="BM140" s="244" t="s">
        <v>462</v>
      </c>
    </row>
    <row r="141" s="2" customFormat="1" ht="16.5" customHeight="1">
      <c r="A141" s="37"/>
      <c r="B141" s="38"/>
      <c r="C141" s="250" t="s">
        <v>204</v>
      </c>
      <c r="D141" s="250" t="s">
        <v>329</v>
      </c>
      <c r="E141" s="251" t="s">
        <v>463</v>
      </c>
      <c r="F141" s="252" t="s">
        <v>464</v>
      </c>
      <c r="G141" s="253" t="s">
        <v>152</v>
      </c>
      <c r="H141" s="254">
        <v>8</v>
      </c>
      <c r="I141" s="255"/>
      <c r="J141" s="256">
        <f>ROUND(I141*H141,2)</f>
        <v>0</v>
      </c>
      <c r="K141" s="257"/>
      <c r="L141" s="258"/>
      <c r="M141" s="259" t="s">
        <v>1</v>
      </c>
      <c r="N141" s="260" t="s">
        <v>41</v>
      </c>
      <c r="O141" s="90"/>
      <c r="P141" s="242">
        <f>O141*H141</f>
        <v>0</v>
      </c>
      <c r="Q141" s="242">
        <v>0.00044999999999999999</v>
      </c>
      <c r="R141" s="242">
        <f>Q141*H141</f>
        <v>0.0035999999999999999</v>
      </c>
      <c r="S141" s="242">
        <v>0</v>
      </c>
      <c r="T141" s="24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44" t="s">
        <v>173</v>
      </c>
      <c r="AT141" s="244" t="s">
        <v>329</v>
      </c>
      <c r="AU141" s="244" t="s">
        <v>86</v>
      </c>
      <c r="AY141" s="14" t="s">
        <v>142</v>
      </c>
      <c r="BE141" s="142">
        <f>IF(N141="základní",J141,0)</f>
        <v>0</v>
      </c>
      <c r="BF141" s="142">
        <f>IF(N141="snížená",J141,0)</f>
        <v>0</v>
      </c>
      <c r="BG141" s="142">
        <f>IF(N141="zákl. přenesená",J141,0)</f>
        <v>0</v>
      </c>
      <c r="BH141" s="142">
        <f>IF(N141="sníž. přenesená",J141,0)</f>
        <v>0</v>
      </c>
      <c r="BI141" s="142">
        <f>IF(N141="nulová",J141,0)</f>
        <v>0</v>
      </c>
      <c r="BJ141" s="14" t="s">
        <v>84</v>
      </c>
      <c r="BK141" s="142">
        <f>ROUND(I141*H141,2)</f>
        <v>0</v>
      </c>
      <c r="BL141" s="14" t="s">
        <v>148</v>
      </c>
      <c r="BM141" s="244" t="s">
        <v>465</v>
      </c>
    </row>
    <row r="142" s="2" customFormat="1" ht="16.5" customHeight="1">
      <c r="A142" s="37"/>
      <c r="B142" s="38"/>
      <c r="C142" s="250" t="s">
        <v>208</v>
      </c>
      <c r="D142" s="250" t="s">
        <v>329</v>
      </c>
      <c r="E142" s="251" t="s">
        <v>466</v>
      </c>
      <c r="F142" s="252" t="s">
        <v>467</v>
      </c>
      <c r="G142" s="253" t="s">
        <v>152</v>
      </c>
      <c r="H142" s="254">
        <v>1</v>
      </c>
      <c r="I142" s="255"/>
      <c r="J142" s="256">
        <f>ROUND(I142*H142,2)</f>
        <v>0</v>
      </c>
      <c r="K142" s="257"/>
      <c r="L142" s="258"/>
      <c r="M142" s="259" t="s">
        <v>1</v>
      </c>
      <c r="N142" s="260" t="s">
        <v>41</v>
      </c>
      <c r="O142" s="90"/>
      <c r="P142" s="242">
        <f>O142*H142</f>
        <v>0</v>
      </c>
      <c r="Q142" s="242">
        <v>0.00040999999999999999</v>
      </c>
      <c r="R142" s="242">
        <f>Q142*H142</f>
        <v>0.00040999999999999999</v>
      </c>
      <c r="S142" s="242">
        <v>0</v>
      </c>
      <c r="T142" s="24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44" t="s">
        <v>173</v>
      </c>
      <c r="AT142" s="244" t="s">
        <v>329</v>
      </c>
      <c r="AU142" s="244" t="s">
        <v>86</v>
      </c>
      <c r="AY142" s="14" t="s">
        <v>142</v>
      </c>
      <c r="BE142" s="142">
        <f>IF(N142="základní",J142,0)</f>
        <v>0</v>
      </c>
      <c r="BF142" s="142">
        <f>IF(N142="snížená",J142,0)</f>
        <v>0</v>
      </c>
      <c r="BG142" s="142">
        <f>IF(N142="zákl. přenesená",J142,0)</f>
        <v>0</v>
      </c>
      <c r="BH142" s="142">
        <f>IF(N142="sníž. přenesená",J142,0)</f>
        <v>0</v>
      </c>
      <c r="BI142" s="142">
        <f>IF(N142="nulová",J142,0)</f>
        <v>0</v>
      </c>
      <c r="BJ142" s="14" t="s">
        <v>84</v>
      </c>
      <c r="BK142" s="142">
        <f>ROUND(I142*H142,2)</f>
        <v>0</v>
      </c>
      <c r="BL142" s="14" t="s">
        <v>148</v>
      </c>
      <c r="BM142" s="244" t="s">
        <v>468</v>
      </c>
    </row>
    <row r="143" s="12" customFormat="1" ht="22.8" customHeight="1">
      <c r="A143" s="12"/>
      <c r="B143" s="216"/>
      <c r="C143" s="217"/>
      <c r="D143" s="218" t="s">
        <v>75</v>
      </c>
      <c r="E143" s="230" t="s">
        <v>173</v>
      </c>
      <c r="F143" s="230" t="s">
        <v>469</v>
      </c>
      <c r="G143" s="217"/>
      <c r="H143" s="217"/>
      <c r="I143" s="220"/>
      <c r="J143" s="231">
        <f>BK143</f>
        <v>0</v>
      </c>
      <c r="K143" s="217"/>
      <c r="L143" s="222"/>
      <c r="M143" s="223"/>
      <c r="N143" s="224"/>
      <c r="O143" s="224"/>
      <c r="P143" s="225">
        <f>SUM(P144:P150)</f>
        <v>0</v>
      </c>
      <c r="Q143" s="224"/>
      <c r="R143" s="225">
        <f>SUM(R144:R150)</f>
        <v>1.4443800000000002</v>
      </c>
      <c r="S143" s="224"/>
      <c r="T143" s="226">
        <f>SUM(T144:T150)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7" t="s">
        <v>84</v>
      </c>
      <c r="AT143" s="228" t="s">
        <v>75</v>
      </c>
      <c r="AU143" s="228" t="s">
        <v>84</v>
      </c>
      <c r="AY143" s="227" t="s">
        <v>142</v>
      </c>
      <c r="BK143" s="229">
        <f>SUM(BK144:BK150)</f>
        <v>0</v>
      </c>
    </row>
    <row r="144" s="2" customFormat="1" ht="37.8" customHeight="1">
      <c r="A144" s="37"/>
      <c r="B144" s="38"/>
      <c r="C144" s="232" t="s">
        <v>212</v>
      </c>
      <c r="D144" s="232" t="s">
        <v>144</v>
      </c>
      <c r="E144" s="233" t="s">
        <v>470</v>
      </c>
      <c r="F144" s="234" t="s">
        <v>471</v>
      </c>
      <c r="G144" s="235" t="s">
        <v>152</v>
      </c>
      <c r="H144" s="236">
        <v>12</v>
      </c>
      <c r="I144" s="237"/>
      <c r="J144" s="238">
        <f>ROUND(I144*H144,2)</f>
        <v>0</v>
      </c>
      <c r="K144" s="239"/>
      <c r="L144" s="40"/>
      <c r="M144" s="240" t="s">
        <v>1</v>
      </c>
      <c r="N144" s="241" t="s">
        <v>41</v>
      </c>
      <c r="O144" s="90"/>
      <c r="P144" s="242">
        <f>O144*H144</f>
        <v>0</v>
      </c>
      <c r="Q144" s="242">
        <v>0.040050000000000002</v>
      </c>
      <c r="R144" s="242">
        <f>Q144*H144</f>
        <v>0.48060000000000003</v>
      </c>
      <c r="S144" s="242">
        <v>0</v>
      </c>
      <c r="T144" s="24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44" t="s">
        <v>148</v>
      </c>
      <c r="AT144" s="244" t="s">
        <v>144</v>
      </c>
      <c r="AU144" s="244" t="s">
        <v>86</v>
      </c>
      <c r="AY144" s="14" t="s">
        <v>142</v>
      </c>
      <c r="BE144" s="142">
        <f>IF(N144="základní",J144,0)</f>
        <v>0</v>
      </c>
      <c r="BF144" s="142">
        <f>IF(N144="snížená",J144,0)</f>
        <v>0</v>
      </c>
      <c r="BG144" s="142">
        <f>IF(N144="zákl. přenesená",J144,0)</f>
        <v>0</v>
      </c>
      <c r="BH144" s="142">
        <f>IF(N144="sníž. přenesená",J144,0)</f>
        <v>0</v>
      </c>
      <c r="BI144" s="142">
        <f>IF(N144="nulová",J144,0)</f>
        <v>0</v>
      </c>
      <c r="BJ144" s="14" t="s">
        <v>84</v>
      </c>
      <c r="BK144" s="142">
        <f>ROUND(I144*H144,2)</f>
        <v>0</v>
      </c>
      <c r="BL144" s="14" t="s">
        <v>148</v>
      </c>
      <c r="BM144" s="244" t="s">
        <v>472</v>
      </c>
    </row>
    <row r="145" s="2" customFormat="1" ht="33" customHeight="1">
      <c r="A145" s="37"/>
      <c r="B145" s="38"/>
      <c r="C145" s="232" t="s">
        <v>216</v>
      </c>
      <c r="D145" s="232" t="s">
        <v>144</v>
      </c>
      <c r="E145" s="233" t="s">
        <v>473</v>
      </c>
      <c r="F145" s="234" t="s">
        <v>474</v>
      </c>
      <c r="G145" s="235" t="s">
        <v>152</v>
      </c>
      <c r="H145" s="236">
        <v>8</v>
      </c>
      <c r="I145" s="237"/>
      <c r="J145" s="238">
        <f>ROUND(I145*H145,2)</f>
        <v>0</v>
      </c>
      <c r="K145" s="239"/>
      <c r="L145" s="40"/>
      <c r="M145" s="240" t="s">
        <v>1</v>
      </c>
      <c r="N145" s="241" t="s">
        <v>41</v>
      </c>
      <c r="O145" s="90"/>
      <c r="P145" s="242">
        <f>O145*H145</f>
        <v>0</v>
      </c>
      <c r="Q145" s="242">
        <v>0.00396</v>
      </c>
      <c r="R145" s="242">
        <f>Q145*H145</f>
        <v>0.03168</v>
      </c>
      <c r="S145" s="242">
        <v>0</v>
      </c>
      <c r="T145" s="24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44" t="s">
        <v>148</v>
      </c>
      <c r="AT145" s="244" t="s">
        <v>144</v>
      </c>
      <c r="AU145" s="244" t="s">
        <v>86</v>
      </c>
      <c r="AY145" s="14" t="s">
        <v>142</v>
      </c>
      <c r="BE145" s="142">
        <f>IF(N145="základní",J145,0)</f>
        <v>0</v>
      </c>
      <c r="BF145" s="142">
        <f>IF(N145="snížená",J145,0)</f>
        <v>0</v>
      </c>
      <c r="BG145" s="142">
        <f>IF(N145="zákl. přenesená",J145,0)</f>
        <v>0</v>
      </c>
      <c r="BH145" s="142">
        <f>IF(N145="sníž. přenesená",J145,0)</f>
        <v>0</v>
      </c>
      <c r="BI145" s="142">
        <f>IF(N145="nulová",J145,0)</f>
        <v>0</v>
      </c>
      <c r="BJ145" s="14" t="s">
        <v>84</v>
      </c>
      <c r="BK145" s="142">
        <f>ROUND(I145*H145,2)</f>
        <v>0</v>
      </c>
      <c r="BL145" s="14" t="s">
        <v>148</v>
      </c>
      <c r="BM145" s="244" t="s">
        <v>475</v>
      </c>
    </row>
    <row r="146" s="2" customFormat="1" ht="33" customHeight="1">
      <c r="A146" s="37"/>
      <c r="B146" s="38"/>
      <c r="C146" s="232" t="s">
        <v>220</v>
      </c>
      <c r="D146" s="232" t="s">
        <v>144</v>
      </c>
      <c r="E146" s="233" t="s">
        <v>476</v>
      </c>
      <c r="F146" s="234" t="s">
        <v>477</v>
      </c>
      <c r="G146" s="235" t="s">
        <v>152</v>
      </c>
      <c r="H146" s="236">
        <v>3</v>
      </c>
      <c r="I146" s="237"/>
      <c r="J146" s="238">
        <f>ROUND(I146*H146,2)</f>
        <v>0</v>
      </c>
      <c r="K146" s="239"/>
      <c r="L146" s="40"/>
      <c r="M146" s="240" t="s">
        <v>1</v>
      </c>
      <c r="N146" s="241" t="s">
        <v>41</v>
      </c>
      <c r="O146" s="90"/>
      <c r="P146" s="242">
        <f>O146*H146</f>
        <v>0</v>
      </c>
      <c r="Q146" s="242">
        <v>0.00594</v>
      </c>
      <c r="R146" s="242">
        <f>Q146*H146</f>
        <v>0.017819999999999999</v>
      </c>
      <c r="S146" s="242">
        <v>0</v>
      </c>
      <c r="T146" s="24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44" t="s">
        <v>148</v>
      </c>
      <c r="AT146" s="244" t="s">
        <v>144</v>
      </c>
      <c r="AU146" s="244" t="s">
        <v>86</v>
      </c>
      <c r="AY146" s="14" t="s">
        <v>142</v>
      </c>
      <c r="BE146" s="142">
        <f>IF(N146="základní",J146,0)</f>
        <v>0</v>
      </c>
      <c r="BF146" s="142">
        <f>IF(N146="snížená",J146,0)</f>
        <v>0</v>
      </c>
      <c r="BG146" s="142">
        <f>IF(N146="zákl. přenesená",J146,0)</f>
        <v>0</v>
      </c>
      <c r="BH146" s="142">
        <f>IF(N146="sníž. přenesená",J146,0)</f>
        <v>0</v>
      </c>
      <c r="BI146" s="142">
        <f>IF(N146="nulová",J146,0)</f>
        <v>0</v>
      </c>
      <c r="BJ146" s="14" t="s">
        <v>84</v>
      </c>
      <c r="BK146" s="142">
        <f>ROUND(I146*H146,2)</f>
        <v>0</v>
      </c>
      <c r="BL146" s="14" t="s">
        <v>148</v>
      </c>
      <c r="BM146" s="244" t="s">
        <v>478</v>
      </c>
    </row>
    <row r="147" s="2" customFormat="1" ht="33" customHeight="1">
      <c r="A147" s="37"/>
      <c r="B147" s="38"/>
      <c r="C147" s="232" t="s">
        <v>7</v>
      </c>
      <c r="D147" s="232" t="s">
        <v>144</v>
      </c>
      <c r="E147" s="233" t="s">
        <v>479</v>
      </c>
      <c r="F147" s="234" t="s">
        <v>480</v>
      </c>
      <c r="G147" s="235" t="s">
        <v>152</v>
      </c>
      <c r="H147" s="236">
        <v>1</v>
      </c>
      <c r="I147" s="237"/>
      <c r="J147" s="238">
        <f>ROUND(I147*H147,2)</f>
        <v>0</v>
      </c>
      <c r="K147" s="239"/>
      <c r="L147" s="40"/>
      <c r="M147" s="240" t="s">
        <v>1</v>
      </c>
      <c r="N147" s="241" t="s">
        <v>41</v>
      </c>
      <c r="O147" s="90"/>
      <c r="P147" s="242">
        <f>O147*H147</f>
        <v>0</v>
      </c>
      <c r="Q147" s="242">
        <v>0.00792</v>
      </c>
      <c r="R147" s="242">
        <f>Q147*H147</f>
        <v>0.00792</v>
      </c>
      <c r="S147" s="242">
        <v>0</v>
      </c>
      <c r="T147" s="24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44" t="s">
        <v>148</v>
      </c>
      <c r="AT147" s="244" t="s">
        <v>144</v>
      </c>
      <c r="AU147" s="244" t="s">
        <v>86</v>
      </c>
      <c r="AY147" s="14" t="s">
        <v>142</v>
      </c>
      <c r="BE147" s="142">
        <f>IF(N147="základní",J147,0)</f>
        <v>0</v>
      </c>
      <c r="BF147" s="142">
        <f>IF(N147="snížená",J147,0)</f>
        <v>0</v>
      </c>
      <c r="BG147" s="142">
        <f>IF(N147="zákl. přenesená",J147,0)</f>
        <v>0</v>
      </c>
      <c r="BH147" s="142">
        <f>IF(N147="sníž. přenesená",J147,0)</f>
        <v>0</v>
      </c>
      <c r="BI147" s="142">
        <f>IF(N147="nulová",J147,0)</f>
        <v>0</v>
      </c>
      <c r="BJ147" s="14" t="s">
        <v>84</v>
      </c>
      <c r="BK147" s="142">
        <f>ROUND(I147*H147,2)</f>
        <v>0</v>
      </c>
      <c r="BL147" s="14" t="s">
        <v>148</v>
      </c>
      <c r="BM147" s="244" t="s">
        <v>481</v>
      </c>
    </row>
    <row r="148" s="2" customFormat="1" ht="24.15" customHeight="1">
      <c r="A148" s="37"/>
      <c r="B148" s="38"/>
      <c r="C148" s="232" t="s">
        <v>296</v>
      </c>
      <c r="D148" s="232" t="s">
        <v>144</v>
      </c>
      <c r="E148" s="233" t="s">
        <v>482</v>
      </c>
      <c r="F148" s="234" t="s">
        <v>483</v>
      </c>
      <c r="G148" s="235" t="s">
        <v>152</v>
      </c>
      <c r="H148" s="236">
        <v>12</v>
      </c>
      <c r="I148" s="237"/>
      <c r="J148" s="238">
        <f>ROUND(I148*H148,2)</f>
        <v>0</v>
      </c>
      <c r="K148" s="239"/>
      <c r="L148" s="40"/>
      <c r="M148" s="240" t="s">
        <v>1</v>
      </c>
      <c r="N148" s="241" t="s">
        <v>41</v>
      </c>
      <c r="O148" s="90"/>
      <c r="P148" s="242">
        <f>O148*H148</f>
        <v>0</v>
      </c>
      <c r="Q148" s="242">
        <v>0</v>
      </c>
      <c r="R148" s="242">
        <f>Q148*H148</f>
        <v>0</v>
      </c>
      <c r="S148" s="242">
        <v>0</v>
      </c>
      <c r="T148" s="24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44" t="s">
        <v>148</v>
      </c>
      <c r="AT148" s="244" t="s">
        <v>144</v>
      </c>
      <c r="AU148" s="244" t="s">
        <v>86</v>
      </c>
      <c r="AY148" s="14" t="s">
        <v>142</v>
      </c>
      <c r="BE148" s="142">
        <f>IF(N148="základní",J148,0)</f>
        <v>0</v>
      </c>
      <c r="BF148" s="142">
        <f>IF(N148="snížená",J148,0)</f>
        <v>0</v>
      </c>
      <c r="BG148" s="142">
        <f>IF(N148="zákl. přenesená",J148,0)</f>
        <v>0</v>
      </c>
      <c r="BH148" s="142">
        <f>IF(N148="sníž. přenesená",J148,0)</f>
        <v>0</v>
      </c>
      <c r="BI148" s="142">
        <f>IF(N148="nulová",J148,0)</f>
        <v>0</v>
      </c>
      <c r="BJ148" s="14" t="s">
        <v>84</v>
      </c>
      <c r="BK148" s="142">
        <f>ROUND(I148*H148,2)</f>
        <v>0</v>
      </c>
      <c r="BL148" s="14" t="s">
        <v>148</v>
      </c>
      <c r="BM148" s="244" t="s">
        <v>484</v>
      </c>
    </row>
    <row r="149" s="2" customFormat="1" ht="37.8" customHeight="1">
      <c r="A149" s="37"/>
      <c r="B149" s="38"/>
      <c r="C149" s="232" t="s">
        <v>300</v>
      </c>
      <c r="D149" s="232" t="s">
        <v>144</v>
      </c>
      <c r="E149" s="233" t="s">
        <v>485</v>
      </c>
      <c r="F149" s="234" t="s">
        <v>486</v>
      </c>
      <c r="G149" s="235" t="s">
        <v>152</v>
      </c>
      <c r="H149" s="236">
        <v>12</v>
      </c>
      <c r="I149" s="237"/>
      <c r="J149" s="238">
        <f>ROUND(I149*H149,2)</f>
        <v>0</v>
      </c>
      <c r="K149" s="239"/>
      <c r="L149" s="40"/>
      <c r="M149" s="240" t="s">
        <v>1</v>
      </c>
      <c r="N149" s="241" t="s">
        <v>41</v>
      </c>
      <c r="O149" s="90"/>
      <c r="P149" s="242">
        <f>O149*H149</f>
        <v>0</v>
      </c>
      <c r="Q149" s="242">
        <v>0.00362</v>
      </c>
      <c r="R149" s="242">
        <f>Q149*H149</f>
        <v>0.043439999999999999</v>
      </c>
      <c r="S149" s="242">
        <v>0</v>
      </c>
      <c r="T149" s="24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44" t="s">
        <v>148</v>
      </c>
      <c r="AT149" s="244" t="s">
        <v>144</v>
      </c>
      <c r="AU149" s="244" t="s">
        <v>86</v>
      </c>
      <c r="AY149" s="14" t="s">
        <v>142</v>
      </c>
      <c r="BE149" s="142">
        <f>IF(N149="základní",J149,0)</f>
        <v>0</v>
      </c>
      <c r="BF149" s="142">
        <f>IF(N149="snížená",J149,0)</f>
        <v>0</v>
      </c>
      <c r="BG149" s="142">
        <f>IF(N149="zákl. přenesená",J149,0)</f>
        <v>0</v>
      </c>
      <c r="BH149" s="142">
        <f>IF(N149="sníž. přenesená",J149,0)</f>
        <v>0</v>
      </c>
      <c r="BI149" s="142">
        <f>IF(N149="nulová",J149,0)</f>
        <v>0</v>
      </c>
      <c r="BJ149" s="14" t="s">
        <v>84</v>
      </c>
      <c r="BK149" s="142">
        <f>ROUND(I149*H149,2)</f>
        <v>0</v>
      </c>
      <c r="BL149" s="14" t="s">
        <v>148</v>
      </c>
      <c r="BM149" s="244" t="s">
        <v>487</v>
      </c>
    </row>
    <row r="150" s="2" customFormat="1" ht="33" customHeight="1">
      <c r="A150" s="37"/>
      <c r="B150" s="38"/>
      <c r="C150" s="232" t="s">
        <v>304</v>
      </c>
      <c r="D150" s="232" t="s">
        <v>144</v>
      </c>
      <c r="E150" s="233" t="s">
        <v>488</v>
      </c>
      <c r="F150" s="234" t="s">
        <v>489</v>
      </c>
      <c r="G150" s="235" t="s">
        <v>152</v>
      </c>
      <c r="H150" s="236">
        <v>12</v>
      </c>
      <c r="I150" s="237"/>
      <c r="J150" s="238">
        <f>ROUND(I150*H150,2)</f>
        <v>0</v>
      </c>
      <c r="K150" s="239"/>
      <c r="L150" s="40"/>
      <c r="M150" s="240" t="s">
        <v>1</v>
      </c>
      <c r="N150" s="241" t="s">
        <v>41</v>
      </c>
      <c r="O150" s="90"/>
      <c r="P150" s="242">
        <f>O150*H150</f>
        <v>0</v>
      </c>
      <c r="Q150" s="242">
        <v>0.071910000000000002</v>
      </c>
      <c r="R150" s="242">
        <f>Q150*H150</f>
        <v>0.86292000000000002</v>
      </c>
      <c r="S150" s="242">
        <v>0</v>
      </c>
      <c r="T150" s="24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44" t="s">
        <v>148</v>
      </c>
      <c r="AT150" s="244" t="s">
        <v>144</v>
      </c>
      <c r="AU150" s="244" t="s">
        <v>86</v>
      </c>
      <c r="AY150" s="14" t="s">
        <v>142</v>
      </c>
      <c r="BE150" s="142">
        <f>IF(N150="základní",J150,0)</f>
        <v>0</v>
      </c>
      <c r="BF150" s="142">
        <f>IF(N150="snížená",J150,0)</f>
        <v>0</v>
      </c>
      <c r="BG150" s="142">
        <f>IF(N150="zákl. přenesená",J150,0)</f>
        <v>0</v>
      </c>
      <c r="BH150" s="142">
        <f>IF(N150="sníž. přenesená",J150,0)</f>
        <v>0</v>
      </c>
      <c r="BI150" s="142">
        <f>IF(N150="nulová",J150,0)</f>
        <v>0</v>
      </c>
      <c r="BJ150" s="14" t="s">
        <v>84</v>
      </c>
      <c r="BK150" s="142">
        <f>ROUND(I150*H150,2)</f>
        <v>0</v>
      </c>
      <c r="BL150" s="14" t="s">
        <v>148</v>
      </c>
      <c r="BM150" s="244" t="s">
        <v>490</v>
      </c>
    </row>
    <row r="151" s="12" customFormat="1" ht="22.8" customHeight="1">
      <c r="A151" s="12"/>
      <c r="B151" s="216"/>
      <c r="C151" s="217"/>
      <c r="D151" s="218" t="s">
        <v>75</v>
      </c>
      <c r="E151" s="230" t="s">
        <v>177</v>
      </c>
      <c r="F151" s="230" t="s">
        <v>351</v>
      </c>
      <c r="G151" s="217"/>
      <c r="H151" s="217"/>
      <c r="I151" s="220"/>
      <c r="J151" s="231">
        <f>BK151</f>
        <v>0</v>
      </c>
      <c r="K151" s="217"/>
      <c r="L151" s="222"/>
      <c r="M151" s="223"/>
      <c r="N151" s="224"/>
      <c r="O151" s="224"/>
      <c r="P151" s="225">
        <f>SUM(P152:P157)</f>
        <v>0</v>
      </c>
      <c r="Q151" s="224"/>
      <c r="R151" s="225">
        <f>SUM(R152:R157)</f>
        <v>16.002810000000004</v>
      </c>
      <c r="S151" s="224"/>
      <c r="T151" s="226">
        <f>SUM(T152:T157)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7" t="s">
        <v>84</v>
      </c>
      <c r="AT151" s="228" t="s">
        <v>75</v>
      </c>
      <c r="AU151" s="228" t="s">
        <v>84</v>
      </c>
      <c r="AY151" s="227" t="s">
        <v>142</v>
      </c>
      <c r="BK151" s="229">
        <f>SUM(BK152:BK157)</f>
        <v>0</v>
      </c>
    </row>
    <row r="152" s="2" customFormat="1" ht="33" customHeight="1">
      <c r="A152" s="37"/>
      <c r="B152" s="38"/>
      <c r="C152" s="232" t="s">
        <v>308</v>
      </c>
      <c r="D152" s="232" t="s">
        <v>144</v>
      </c>
      <c r="E152" s="233" t="s">
        <v>491</v>
      </c>
      <c r="F152" s="234" t="s">
        <v>492</v>
      </c>
      <c r="G152" s="235" t="s">
        <v>387</v>
      </c>
      <c r="H152" s="236">
        <v>27</v>
      </c>
      <c r="I152" s="237"/>
      <c r="J152" s="238">
        <f>ROUND(I152*H152,2)</f>
        <v>0</v>
      </c>
      <c r="K152" s="239"/>
      <c r="L152" s="40"/>
      <c r="M152" s="240" t="s">
        <v>1</v>
      </c>
      <c r="N152" s="241" t="s">
        <v>41</v>
      </c>
      <c r="O152" s="90"/>
      <c r="P152" s="242">
        <f>O152*H152</f>
        <v>0</v>
      </c>
      <c r="Q152" s="242">
        <v>0.2157</v>
      </c>
      <c r="R152" s="242">
        <f>Q152*H152</f>
        <v>5.8239000000000001</v>
      </c>
      <c r="S152" s="242">
        <v>0</v>
      </c>
      <c r="T152" s="24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44" t="s">
        <v>148</v>
      </c>
      <c r="AT152" s="244" t="s">
        <v>144</v>
      </c>
      <c r="AU152" s="244" t="s">
        <v>86</v>
      </c>
      <c r="AY152" s="14" t="s">
        <v>142</v>
      </c>
      <c r="BE152" s="142">
        <f>IF(N152="základní",J152,0)</f>
        <v>0</v>
      </c>
      <c r="BF152" s="142">
        <f>IF(N152="snížená",J152,0)</f>
        <v>0</v>
      </c>
      <c r="BG152" s="142">
        <f>IF(N152="zákl. přenesená",J152,0)</f>
        <v>0</v>
      </c>
      <c r="BH152" s="142">
        <f>IF(N152="sníž. přenesená",J152,0)</f>
        <v>0</v>
      </c>
      <c r="BI152" s="142">
        <f>IF(N152="nulová",J152,0)</f>
        <v>0</v>
      </c>
      <c r="BJ152" s="14" t="s">
        <v>84</v>
      </c>
      <c r="BK152" s="142">
        <f>ROUND(I152*H152,2)</f>
        <v>0</v>
      </c>
      <c r="BL152" s="14" t="s">
        <v>148</v>
      </c>
      <c r="BM152" s="244" t="s">
        <v>493</v>
      </c>
    </row>
    <row r="153" s="2" customFormat="1" ht="24.15" customHeight="1">
      <c r="A153" s="37"/>
      <c r="B153" s="38"/>
      <c r="C153" s="250" t="s">
        <v>312</v>
      </c>
      <c r="D153" s="250" t="s">
        <v>329</v>
      </c>
      <c r="E153" s="251" t="s">
        <v>494</v>
      </c>
      <c r="F153" s="252" t="s">
        <v>495</v>
      </c>
      <c r="G153" s="253" t="s">
        <v>387</v>
      </c>
      <c r="H153" s="254">
        <v>27</v>
      </c>
      <c r="I153" s="255"/>
      <c r="J153" s="256">
        <f>ROUND(I153*H153,2)</f>
        <v>0</v>
      </c>
      <c r="K153" s="257"/>
      <c r="L153" s="258"/>
      <c r="M153" s="259" t="s">
        <v>1</v>
      </c>
      <c r="N153" s="260" t="s">
        <v>41</v>
      </c>
      <c r="O153" s="90"/>
      <c r="P153" s="242">
        <f>O153*H153</f>
        <v>0</v>
      </c>
      <c r="Q153" s="242">
        <v>0.113</v>
      </c>
      <c r="R153" s="242">
        <f>Q153*H153</f>
        <v>3.0510000000000002</v>
      </c>
      <c r="S153" s="242">
        <v>0</v>
      </c>
      <c r="T153" s="24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44" t="s">
        <v>173</v>
      </c>
      <c r="AT153" s="244" t="s">
        <v>329</v>
      </c>
      <c r="AU153" s="244" t="s">
        <v>86</v>
      </c>
      <c r="AY153" s="14" t="s">
        <v>142</v>
      </c>
      <c r="BE153" s="142">
        <f>IF(N153="základní",J153,0)</f>
        <v>0</v>
      </c>
      <c r="BF153" s="142">
        <f>IF(N153="snížená",J153,0)</f>
        <v>0</v>
      </c>
      <c r="BG153" s="142">
        <f>IF(N153="zákl. přenesená",J153,0)</f>
        <v>0</v>
      </c>
      <c r="BH153" s="142">
        <f>IF(N153="sníž. přenesená",J153,0)</f>
        <v>0</v>
      </c>
      <c r="BI153" s="142">
        <f>IF(N153="nulová",J153,0)</f>
        <v>0</v>
      </c>
      <c r="BJ153" s="14" t="s">
        <v>84</v>
      </c>
      <c r="BK153" s="142">
        <f>ROUND(I153*H153,2)</f>
        <v>0</v>
      </c>
      <c r="BL153" s="14" t="s">
        <v>148</v>
      </c>
      <c r="BM153" s="244" t="s">
        <v>496</v>
      </c>
    </row>
    <row r="154" s="2" customFormat="1" ht="24.15" customHeight="1">
      <c r="A154" s="37"/>
      <c r="B154" s="38"/>
      <c r="C154" s="232" t="s">
        <v>316</v>
      </c>
      <c r="D154" s="232" t="s">
        <v>144</v>
      </c>
      <c r="E154" s="233" t="s">
        <v>497</v>
      </c>
      <c r="F154" s="234" t="s">
        <v>498</v>
      </c>
      <c r="G154" s="235" t="s">
        <v>152</v>
      </c>
      <c r="H154" s="236">
        <v>9</v>
      </c>
      <c r="I154" s="237"/>
      <c r="J154" s="238">
        <f>ROUND(I154*H154,2)</f>
        <v>0</v>
      </c>
      <c r="K154" s="239"/>
      <c r="L154" s="40"/>
      <c r="M154" s="240" t="s">
        <v>1</v>
      </c>
      <c r="N154" s="241" t="s">
        <v>41</v>
      </c>
      <c r="O154" s="90"/>
      <c r="P154" s="242">
        <f>O154*H154</f>
        <v>0</v>
      </c>
      <c r="Q154" s="242">
        <v>0.22735</v>
      </c>
      <c r="R154" s="242">
        <f>Q154*H154</f>
        <v>2.0461499999999999</v>
      </c>
      <c r="S154" s="242">
        <v>0</v>
      </c>
      <c r="T154" s="24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44" t="s">
        <v>148</v>
      </c>
      <c r="AT154" s="244" t="s">
        <v>144</v>
      </c>
      <c r="AU154" s="244" t="s">
        <v>86</v>
      </c>
      <c r="AY154" s="14" t="s">
        <v>142</v>
      </c>
      <c r="BE154" s="142">
        <f>IF(N154="základní",J154,0)</f>
        <v>0</v>
      </c>
      <c r="BF154" s="142">
        <f>IF(N154="snížená",J154,0)</f>
        <v>0</v>
      </c>
      <c r="BG154" s="142">
        <f>IF(N154="zákl. přenesená",J154,0)</f>
        <v>0</v>
      </c>
      <c r="BH154" s="142">
        <f>IF(N154="sníž. přenesená",J154,0)</f>
        <v>0</v>
      </c>
      <c r="BI154" s="142">
        <f>IF(N154="nulová",J154,0)</f>
        <v>0</v>
      </c>
      <c r="BJ154" s="14" t="s">
        <v>84</v>
      </c>
      <c r="BK154" s="142">
        <f>ROUND(I154*H154,2)</f>
        <v>0</v>
      </c>
      <c r="BL154" s="14" t="s">
        <v>148</v>
      </c>
      <c r="BM154" s="244" t="s">
        <v>499</v>
      </c>
    </row>
    <row r="155" s="2" customFormat="1" ht="24.15" customHeight="1">
      <c r="A155" s="37"/>
      <c r="B155" s="38"/>
      <c r="C155" s="250" t="s">
        <v>320</v>
      </c>
      <c r="D155" s="250" t="s">
        <v>329</v>
      </c>
      <c r="E155" s="251" t="s">
        <v>500</v>
      </c>
      <c r="F155" s="252" t="s">
        <v>501</v>
      </c>
      <c r="G155" s="253" t="s">
        <v>152</v>
      </c>
      <c r="H155" s="254">
        <v>9</v>
      </c>
      <c r="I155" s="255"/>
      <c r="J155" s="256">
        <f>ROUND(I155*H155,2)</f>
        <v>0</v>
      </c>
      <c r="K155" s="257"/>
      <c r="L155" s="258"/>
      <c r="M155" s="259" t="s">
        <v>1</v>
      </c>
      <c r="N155" s="260" t="s">
        <v>41</v>
      </c>
      <c r="O155" s="90"/>
      <c r="P155" s="242">
        <f>O155*H155</f>
        <v>0</v>
      </c>
      <c r="Q155" s="242">
        <v>0.10000000000000001</v>
      </c>
      <c r="R155" s="242">
        <f>Q155*H155</f>
        <v>0.90000000000000002</v>
      </c>
      <c r="S155" s="242">
        <v>0</v>
      </c>
      <c r="T155" s="24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44" t="s">
        <v>173</v>
      </c>
      <c r="AT155" s="244" t="s">
        <v>329</v>
      </c>
      <c r="AU155" s="244" t="s">
        <v>86</v>
      </c>
      <c r="AY155" s="14" t="s">
        <v>142</v>
      </c>
      <c r="BE155" s="142">
        <f>IF(N155="základní",J155,0)</f>
        <v>0</v>
      </c>
      <c r="BF155" s="142">
        <f>IF(N155="snížená",J155,0)</f>
        <v>0</v>
      </c>
      <c r="BG155" s="142">
        <f>IF(N155="zákl. přenesená",J155,0)</f>
        <v>0</v>
      </c>
      <c r="BH155" s="142">
        <f>IF(N155="sníž. přenesená",J155,0)</f>
        <v>0</v>
      </c>
      <c r="BI155" s="142">
        <f>IF(N155="nulová",J155,0)</f>
        <v>0</v>
      </c>
      <c r="BJ155" s="14" t="s">
        <v>84</v>
      </c>
      <c r="BK155" s="142">
        <f>ROUND(I155*H155,2)</f>
        <v>0</v>
      </c>
      <c r="BL155" s="14" t="s">
        <v>148</v>
      </c>
      <c r="BM155" s="244" t="s">
        <v>502</v>
      </c>
    </row>
    <row r="156" s="2" customFormat="1" ht="24.15" customHeight="1">
      <c r="A156" s="37"/>
      <c r="B156" s="38"/>
      <c r="C156" s="232" t="s">
        <v>324</v>
      </c>
      <c r="D156" s="232" t="s">
        <v>144</v>
      </c>
      <c r="E156" s="233" t="s">
        <v>503</v>
      </c>
      <c r="F156" s="234" t="s">
        <v>504</v>
      </c>
      <c r="G156" s="235" t="s">
        <v>152</v>
      </c>
      <c r="H156" s="236">
        <v>9</v>
      </c>
      <c r="I156" s="237"/>
      <c r="J156" s="238">
        <f>ROUND(I156*H156,2)</f>
        <v>0</v>
      </c>
      <c r="K156" s="239"/>
      <c r="L156" s="40"/>
      <c r="M156" s="240" t="s">
        <v>1</v>
      </c>
      <c r="N156" s="241" t="s">
        <v>41</v>
      </c>
      <c r="O156" s="90"/>
      <c r="P156" s="242">
        <f>O156*H156</f>
        <v>0</v>
      </c>
      <c r="Q156" s="242">
        <v>0.37164000000000003</v>
      </c>
      <c r="R156" s="242">
        <f>Q156*H156</f>
        <v>3.3447600000000004</v>
      </c>
      <c r="S156" s="242">
        <v>0</v>
      </c>
      <c r="T156" s="24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44" t="s">
        <v>148</v>
      </c>
      <c r="AT156" s="244" t="s">
        <v>144</v>
      </c>
      <c r="AU156" s="244" t="s">
        <v>86</v>
      </c>
      <c r="AY156" s="14" t="s">
        <v>142</v>
      </c>
      <c r="BE156" s="142">
        <f>IF(N156="základní",J156,0)</f>
        <v>0</v>
      </c>
      <c r="BF156" s="142">
        <f>IF(N156="snížená",J156,0)</f>
        <v>0</v>
      </c>
      <c r="BG156" s="142">
        <f>IF(N156="zákl. přenesená",J156,0)</f>
        <v>0</v>
      </c>
      <c r="BH156" s="142">
        <f>IF(N156="sníž. přenesená",J156,0)</f>
        <v>0</v>
      </c>
      <c r="BI156" s="142">
        <f>IF(N156="nulová",J156,0)</f>
        <v>0</v>
      </c>
      <c r="BJ156" s="14" t="s">
        <v>84</v>
      </c>
      <c r="BK156" s="142">
        <f>ROUND(I156*H156,2)</f>
        <v>0</v>
      </c>
      <c r="BL156" s="14" t="s">
        <v>148</v>
      </c>
      <c r="BM156" s="244" t="s">
        <v>505</v>
      </c>
    </row>
    <row r="157" s="2" customFormat="1" ht="24.15" customHeight="1">
      <c r="A157" s="37"/>
      <c r="B157" s="38"/>
      <c r="C157" s="250" t="s">
        <v>328</v>
      </c>
      <c r="D157" s="250" t="s">
        <v>329</v>
      </c>
      <c r="E157" s="251" t="s">
        <v>506</v>
      </c>
      <c r="F157" s="252" t="s">
        <v>507</v>
      </c>
      <c r="G157" s="253" t="s">
        <v>152</v>
      </c>
      <c r="H157" s="254">
        <v>9</v>
      </c>
      <c r="I157" s="255"/>
      <c r="J157" s="256">
        <f>ROUND(I157*H157,2)</f>
        <v>0</v>
      </c>
      <c r="K157" s="257"/>
      <c r="L157" s="258"/>
      <c r="M157" s="259" t="s">
        <v>1</v>
      </c>
      <c r="N157" s="260" t="s">
        <v>41</v>
      </c>
      <c r="O157" s="90"/>
      <c r="P157" s="242">
        <f>O157*H157</f>
        <v>0</v>
      </c>
      <c r="Q157" s="242">
        <v>0.092999999999999999</v>
      </c>
      <c r="R157" s="242">
        <f>Q157*H157</f>
        <v>0.83699999999999997</v>
      </c>
      <c r="S157" s="242">
        <v>0</v>
      </c>
      <c r="T157" s="24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44" t="s">
        <v>173</v>
      </c>
      <c r="AT157" s="244" t="s">
        <v>329</v>
      </c>
      <c r="AU157" s="244" t="s">
        <v>86</v>
      </c>
      <c r="AY157" s="14" t="s">
        <v>142</v>
      </c>
      <c r="BE157" s="142">
        <f>IF(N157="základní",J157,0)</f>
        <v>0</v>
      </c>
      <c r="BF157" s="142">
        <f>IF(N157="snížená",J157,0)</f>
        <v>0</v>
      </c>
      <c r="BG157" s="142">
        <f>IF(N157="zákl. přenesená",J157,0)</f>
        <v>0</v>
      </c>
      <c r="BH157" s="142">
        <f>IF(N157="sníž. přenesená",J157,0)</f>
        <v>0</v>
      </c>
      <c r="BI157" s="142">
        <f>IF(N157="nulová",J157,0)</f>
        <v>0</v>
      </c>
      <c r="BJ157" s="14" t="s">
        <v>84</v>
      </c>
      <c r="BK157" s="142">
        <f>ROUND(I157*H157,2)</f>
        <v>0</v>
      </c>
      <c r="BL157" s="14" t="s">
        <v>148</v>
      </c>
      <c r="BM157" s="244" t="s">
        <v>508</v>
      </c>
    </row>
    <row r="158" s="12" customFormat="1" ht="22.8" customHeight="1">
      <c r="A158" s="12"/>
      <c r="B158" s="216"/>
      <c r="C158" s="217"/>
      <c r="D158" s="218" t="s">
        <v>75</v>
      </c>
      <c r="E158" s="230" t="s">
        <v>417</v>
      </c>
      <c r="F158" s="230" t="s">
        <v>418</v>
      </c>
      <c r="G158" s="217"/>
      <c r="H158" s="217"/>
      <c r="I158" s="220"/>
      <c r="J158" s="231">
        <f>BK158</f>
        <v>0</v>
      </c>
      <c r="K158" s="217"/>
      <c r="L158" s="222"/>
      <c r="M158" s="223"/>
      <c r="N158" s="224"/>
      <c r="O158" s="224"/>
      <c r="P158" s="225">
        <f>SUM(P159:P160)</f>
        <v>0</v>
      </c>
      <c r="Q158" s="224"/>
      <c r="R158" s="225">
        <f>SUM(R159:R160)</f>
        <v>0</v>
      </c>
      <c r="S158" s="224"/>
      <c r="T158" s="226">
        <f>SUM(T159:T160)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7" t="s">
        <v>84</v>
      </c>
      <c r="AT158" s="228" t="s">
        <v>75</v>
      </c>
      <c r="AU158" s="228" t="s">
        <v>84</v>
      </c>
      <c r="AY158" s="227" t="s">
        <v>142</v>
      </c>
      <c r="BK158" s="229">
        <f>SUM(BK159:BK160)</f>
        <v>0</v>
      </c>
    </row>
    <row r="159" s="2" customFormat="1" ht="24.15" customHeight="1">
      <c r="A159" s="37"/>
      <c r="B159" s="38"/>
      <c r="C159" s="232" t="s">
        <v>333</v>
      </c>
      <c r="D159" s="232" t="s">
        <v>144</v>
      </c>
      <c r="E159" s="233" t="s">
        <v>509</v>
      </c>
      <c r="F159" s="234" t="s">
        <v>510</v>
      </c>
      <c r="G159" s="235" t="s">
        <v>271</v>
      </c>
      <c r="H159" s="236">
        <v>16.003</v>
      </c>
      <c r="I159" s="237"/>
      <c r="J159" s="238">
        <f>ROUND(I159*H159,2)</f>
        <v>0</v>
      </c>
      <c r="K159" s="239"/>
      <c r="L159" s="40"/>
      <c r="M159" s="240" t="s">
        <v>1</v>
      </c>
      <c r="N159" s="241" t="s">
        <v>41</v>
      </c>
      <c r="O159" s="90"/>
      <c r="P159" s="242">
        <f>O159*H159</f>
        <v>0</v>
      </c>
      <c r="Q159" s="242">
        <v>0</v>
      </c>
      <c r="R159" s="242">
        <f>Q159*H159</f>
        <v>0</v>
      </c>
      <c r="S159" s="242">
        <v>0</v>
      </c>
      <c r="T159" s="24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44" t="s">
        <v>148</v>
      </c>
      <c r="AT159" s="244" t="s">
        <v>144</v>
      </c>
      <c r="AU159" s="244" t="s">
        <v>86</v>
      </c>
      <c r="AY159" s="14" t="s">
        <v>142</v>
      </c>
      <c r="BE159" s="142">
        <f>IF(N159="základní",J159,0)</f>
        <v>0</v>
      </c>
      <c r="BF159" s="142">
        <f>IF(N159="snížená",J159,0)</f>
        <v>0</v>
      </c>
      <c r="BG159" s="142">
        <f>IF(N159="zákl. přenesená",J159,0)</f>
        <v>0</v>
      </c>
      <c r="BH159" s="142">
        <f>IF(N159="sníž. přenesená",J159,0)</f>
        <v>0</v>
      </c>
      <c r="BI159" s="142">
        <f>IF(N159="nulová",J159,0)</f>
        <v>0</v>
      </c>
      <c r="BJ159" s="14" t="s">
        <v>84</v>
      </c>
      <c r="BK159" s="142">
        <f>ROUND(I159*H159,2)</f>
        <v>0</v>
      </c>
      <c r="BL159" s="14" t="s">
        <v>148</v>
      </c>
      <c r="BM159" s="244" t="s">
        <v>511</v>
      </c>
    </row>
    <row r="160" s="2" customFormat="1" ht="24.15" customHeight="1">
      <c r="A160" s="37"/>
      <c r="B160" s="38"/>
      <c r="C160" s="232" t="s">
        <v>337</v>
      </c>
      <c r="D160" s="232" t="s">
        <v>144</v>
      </c>
      <c r="E160" s="233" t="s">
        <v>512</v>
      </c>
      <c r="F160" s="234" t="s">
        <v>513</v>
      </c>
      <c r="G160" s="235" t="s">
        <v>271</v>
      </c>
      <c r="H160" s="236">
        <v>1.7370000000000001</v>
      </c>
      <c r="I160" s="237"/>
      <c r="J160" s="238">
        <f>ROUND(I160*H160,2)</f>
        <v>0</v>
      </c>
      <c r="K160" s="239"/>
      <c r="L160" s="40"/>
      <c r="M160" s="245" t="s">
        <v>1</v>
      </c>
      <c r="N160" s="246" t="s">
        <v>41</v>
      </c>
      <c r="O160" s="247"/>
      <c r="P160" s="248">
        <f>O160*H160</f>
        <v>0</v>
      </c>
      <c r="Q160" s="248">
        <v>0</v>
      </c>
      <c r="R160" s="248">
        <f>Q160*H160</f>
        <v>0</v>
      </c>
      <c r="S160" s="248">
        <v>0</v>
      </c>
      <c r="T160" s="24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44" t="s">
        <v>148</v>
      </c>
      <c r="AT160" s="244" t="s">
        <v>144</v>
      </c>
      <c r="AU160" s="244" t="s">
        <v>86</v>
      </c>
      <c r="AY160" s="14" t="s">
        <v>142</v>
      </c>
      <c r="BE160" s="142">
        <f>IF(N160="základní",J160,0)</f>
        <v>0</v>
      </c>
      <c r="BF160" s="142">
        <f>IF(N160="snížená",J160,0)</f>
        <v>0</v>
      </c>
      <c r="BG160" s="142">
        <f>IF(N160="zákl. přenesená",J160,0)</f>
        <v>0</v>
      </c>
      <c r="BH160" s="142">
        <f>IF(N160="sníž. přenesená",J160,0)</f>
        <v>0</v>
      </c>
      <c r="BI160" s="142">
        <f>IF(N160="nulová",J160,0)</f>
        <v>0</v>
      </c>
      <c r="BJ160" s="14" t="s">
        <v>84</v>
      </c>
      <c r="BK160" s="142">
        <f>ROUND(I160*H160,2)</f>
        <v>0</v>
      </c>
      <c r="BL160" s="14" t="s">
        <v>148</v>
      </c>
      <c r="BM160" s="244" t="s">
        <v>514</v>
      </c>
    </row>
    <row r="161" s="2" customFormat="1" ht="6.96" customHeight="1">
      <c r="A161" s="37"/>
      <c r="B161" s="65"/>
      <c r="C161" s="66"/>
      <c r="D161" s="66"/>
      <c r="E161" s="66"/>
      <c r="F161" s="66"/>
      <c r="G161" s="66"/>
      <c r="H161" s="66"/>
      <c r="I161" s="66"/>
      <c r="J161" s="66"/>
      <c r="K161" s="66"/>
      <c r="L161" s="40"/>
      <c r="M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</row>
  </sheetData>
  <sheetProtection sheet="1" autoFilter="0" formatColumns="0" formatRows="0" objects="1" scenarios="1" spinCount="100000" saltValue="fnl7PiZehcEYie56UtAImk3R4vJrZD9sefgYqCfiQFNJFH/dBYObaUmZpxn4wqtaHmoLKu/brlt7G0IM5OvxJQ==" hashValue="IVIBd9FdRtmVRDDZl7owj3T0UH2M2cCvdR+IZB5eSMEBmXqVeBiTFm3nioMzwzsLMEYhKDq7xo8Tq9/pIwmsuw==" algorithmName="SHA-512" password="CC35"/>
  <autoFilter ref="C121:K160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95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7"/>
      <c r="AT3" s="14" t="s">
        <v>86</v>
      </c>
    </row>
    <row r="4" s="1" customFormat="1" ht="24.96" customHeight="1">
      <c r="B4" s="17"/>
      <c r="D4" s="152" t="s">
        <v>117</v>
      </c>
      <c r="L4" s="17"/>
      <c r="M4" s="153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4" t="s">
        <v>16</v>
      </c>
      <c r="L6" s="17"/>
    </row>
    <row r="7" s="1" customFormat="1" ht="16.5" customHeight="1">
      <c r="B7" s="17"/>
      <c r="E7" s="155" t="str">
        <f>'Rekapitulace stavby'!K6</f>
        <v>Sadová ulice Lovosice - parcely</v>
      </c>
      <c r="F7" s="154"/>
      <c r="G7" s="154"/>
      <c r="H7" s="154"/>
      <c r="L7" s="17"/>
    </row>
    <row r="8" s="2" customFormat="1" ht="12" customHeight="1">
      <c r="A8" s="37"/>
      <c r="B8" s="40"/>
      <c r="C8" s="37"/>
      <c r="D8" s="154" t="s">
        <v>118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0"/>
      <c r="C9" s="37"/>
      <c r="D9" s="37"/>
      <c r="E9" s="156" t="s">
        <v>515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54" t="s">
        <v>18</v>
      </c>
      <c r="E11" s="37"/>
      <c r="F11" s="157" t="s">
        <v>1</v>
      </c>
      <c r="G11" s="37"/>
      <c r="H11" s="37"/>
      <c r="I11" s="154" t="s">
        <v>19</v>
      </c>
      <c r="J11" s="157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54" t="s">
        <v>20</v>
      </c>
      <c r="E12" s="37"/>
      <c r="F12" s="157" t="s">
        <v>21</v>
      </c>
      <c r="G12" s="37"/>
      <c r="H12" s="37"/>
      <c r="I12" s="154" t="s">
        <v>22</v>
      </c>
      <c r="J12" s="158" t="str">
        <f>'Rekapitulace stavby'!AN8</f>
        <v>17. 9. 2024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54" t="s">
        <v>24</v>
      </c>
      <c r="E14" s="37"/>
      <c r="F14" s="37"/>
      <c r="G14" s="37"/>
      <c r="H14" s="37"/>
      <c r="I14" s="154" t="s">
        <v>25</v>
      </c>
      <c r="J14" s="157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57" t="str">
        <f>IF('Rekapitulace stavby'!E11="","",'Rekapitulace stavby'!E11)</f>
        <v xml:space="preserve"> </v>
      </c>
      <c r="F15" s="37"/>
      <c r="G15" s="37"/>
      <c r="H15" s="37"/>
      <c r="I15" s="154" t="s">
        <v>27</v>
      </c>
      <c r="J15" s="157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54" t="s">
        <v>28</v>
      </c>
      <c r="E17" s="37"/>
      <c r="F17" s="37"/>
      <c r="G17" s="37"/>
      <c r="H17" s="37"/>
      <c r="I17" s="154" t="s">
        <v>25</v>
      </c>
      <c r="J17" s="30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'Rekapitulace stavby'!E14</f>
        <v>Vyplň údaj</v>
      </c>
      <c r="F18" s="157"/>
      <c r="G18" s="157"/>
      <c r="H18" s="157"/>
      <c r="I18" s="154" t="s">
        <v>27</v>
      </c>
      <c r="J18" s="30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54" t="s">
        <v>30</v>
      </c>
      <c r="E20" s="37"/>
      <c r="F20" s="37"/>
      <c r="G20" s="37"/>
      <c r="H20" s="37"/>
      <c r="I20" s="154" t="s">
        <v>25</v>
      </c>
      <c r="J20" s="157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57" t="str">
        <f>IF('Rekapitulace stavby'!E17="","",'Rekapitulace stavby'!E17)</f>
        <v xml:space="preserve"> </v>
      </c>
      <c r="F21" s="37"/>
      <c r="G21" s="37"/>
      <c r="H21" s="37"/>
      <c r="I21" s="154" t="s">
        <v>27</v>
      </c>
      <c r="J21" s="157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54" t="s">
        <v>32</v>
      </c>
      <c r="E23" s="37"/>
      <c r="F23" s="37"/>
      <c r="G23" s="37"/>
      <c r="H23" s="37"/>
      <c r="I23" s="154" t="s">
        <v>25</v>
      </c>
      <c r="J23" s="157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57" t="str">
        <f>IF('Rekapitulace stavby'!E20="","",'Rekapitulace stavby'!E20)</f>
        <v xml:space="preserve"> </v>
      </c>
      <c r="F24" s="37"/>
      <c r="G24" s="37"/>
      <c r="H24" s="37"/>
      <c r="I24" s="154" t="s">
        <v>27</v>
      </c>
      <c r="J24" s="157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54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59"/>
      <c r="B27" s="160"/>
      <c r="C27" s="159"/>
      <c r="D27" s="159"/>
      <c r="E27" s="161" t="s">
        <v>1</v>
      </c>
      <c r="F27" s="161"/>
      <c r="G27" s="161"/>
      <c r="H27" s="161"/>
      <c r="I27" s="159"/>
      <c r="J27" s="159"/>
      <c r="K27" s="159"/>
      <c r="L27" s="162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63"/>
      <c r="E29" s="163"/>
      <c r="F29" s="163"/>
      <c r="G29" s="163"/>
      <c r="H29" s="163"/>
      <c r="I29" s="163"/>
      <c r="J29" s="163"/>
      <c r="K29" s="16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0"/>
      <c r="C30" s="37"/>
      <c r="D30" s="164" t="s">
        <v>36</v>
      </c>
      <c r="E30" s="37"/>
      <c r="F30" s="37"/>
      <c r="G30" s="37"/>
      <c r="H30" s="37"/>
      <c r="I30" s="37"/>
      <c r="J30" s="165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0"/>
      <c r="C31" s="37"/>
      <c r="D31" s="163"/>
      <c r="E31" s="163"/>
      <c r="F31" s="163"/>
      <c r="G31" s="163"/>
      <c r="H31" s="163"/>
      <c r="I31" s="163"/>
      <c r="J31" s="163"/>
      <c r="K31" s="163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0"/>
      <c r="C32" s="37"/>
      <c r="D32" s="37"/>
      <c r="E32" s="37"/>
      <c r="F32" s="166" t="s">
        <v>38</v>
      </c>
      <c r="G32" s="37"/>
      <c r="H32" s="37"/>
      <c r="I32" s="166" t="s">
        <v>37</v>
      </c>
      <c r="J32" s="166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0"/>
      <c r="C33" s="37"/>
      <c r="D33" s="167" t="s">
        <v>40</v>
      </c>
      <c r="E33" s="154" t="s">
        <v>41</v>
      </c>
      <c r="F33" s="168">
        <f>ROUND((SUM(BE121:BE176)),  2)</f>
        <v>0</v>
      </c>
      <c r="G33" s="37"/>
      <c r="H33" s="37"/>
      <c r="I33" s="169">
        <v>0.20999999999999999</v>
      </c>
      <c r="J33" s="168">
        <f>ROUND(((SUM(BE121:BE176))*I33),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154" t="s">
        <v>42</v>
      </c>
      <c r="F34" s="168">
        <f>ROUND((SUM(BF121:BF176)),  2)</f>
        <v>0</v>
      </c>
      <c r="G34" s="37"/>
      <c r="H34" s="37"/>
      <c r="I34" s="169">
        <v>0.12</v>
      </c>
      <c r="J34" s="168">
        <f>ROUND(((SUM(BF121:BF176))*I34),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0"/>
      <c r="C35" s="37"/>
      <c r="D35" s="37"/>
      <c r="E35" s="154" t="s">
        <v>43</v>
      </c>
      <c r="F35" s="168">
        <f>ROUND((SUM(BG121:BG176)),  2)</f>
        <v>0</v>
      </c>
      <c r="G35" s="37"/>
      <c r="H35" s="37"/>
      <c r="I35" s="169">
        <v>0.20999999999999999</v>
      </c>
      <c r="J35" s="168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0"/>
      <c r="C36" s="37"/>
      <c r="D36" s="37"/>
      <c r="E36" s="154" t="s">
        <v>44</v>
      </c>
      <c r="F36" s="168">
        <f>ROUND((SUM(BH121:BH176)),  2)</f>
        <v>0</v>
      </c>
      <c r="G36" s="37"/>
      <c r="H36" s="37"/>
      <c r="I36" s="169">
        <v>0.12</v>
      </c>
      <c r="J36" s="168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54" t="s">
        <v>45</v>
      </c>
      <c r="F37" s="168">
        <f>ROUND((SUM(BI121:BI176)),  2)</f>
        <v>0</v>
      </c>
      <c r="G37" s="37"/>
      <c r="H37" s="37"/>
      <c r="I37" s="169">
        <v>0</v>
      </c>
      <c r="J37" s="168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0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0"/>
      <c r="C39" s="170"/>
      <c r="D39" s="171" t="s">
        <v>46</v>
      </c>
      <c r="E39" s="172"/>
      <c r="F39" s="172"/>
      <c r="G39" s="173" t="s">
        <v>47</v>
      </c>
      <c r="H39" s="174" t="s">
        <v>48</v>
      </c>
      <c r="I39" s="172"/>
      <c r="J39" s="175">
        <f>SUM(J30:J37)</f>
        <v>0</v>
      </c>
      <c r="K39" s="176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2"/>
      <c r="D50" s="177" t="s">
        <v>49</v>
      </c>
      <c r="E50" s="178"/>
      <c r="F50" s="178"/>
      <c r="G50" s="177" t="s">
        <v>50</v>
      </c>
      <c r="H50" s="178"/>
      <c r="I50" s="178"/>
      <c r="J50" s="178"/>
      <c r="K50" s="178"/>
      <c r="L50" s="62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79" t="s">
        <v>51</v>
      </c>
      <c r="E61" s="180"/>
      <c r="F61" s="181" t="s">
        <v>52</v>
      </c>
      <c r="G61" s="179" t="s">
        <v>51</v>
      </c>
      <c r="H61" s="180"/>
      <c r="I61" s="180"/>
      <c r="J61" s="182" t="s">
        <v>52</v>
      </c>
      <c r="K61" s="180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77" t="s">
        <v>53</v>
      </c>
      <c r="E65" s="183"/>
      <c r="F65" s="183"/>
      <c r="G65" s="177" t="s">
        <v>54</v>
      </c>
      <c r="H65" s="183"/>
      <c r="I65" s="183"/>
      <c r="J65" s="183"/>
      <c r="K65" s="183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79" t="s">
        <v>51</v>
      </c>
      <c r="E76" s="180"/>
      <c r="F76" s="181" t="s">
        <v>52</v>
      </c>
      <c r="G76" s="179" t="s">
        <v>51</v>
      </c>
      <c r="H76" s="180"/>
      <c r="I76" s="180"/>
      <c r="J76" s="182" t="s">
        <v>52</v>
      </c>
      <c r="K76" s="180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4"/>
      <c r="C77" s="185"/>
      <c r="D77" s="185"/>
      <c r="E77" s="185"/>
      <c r="F77" s="185"/>
      <c r="G77" s="185"/>
      <c r="H77" s="185"/>
      <c r="I77" s="185"/>
      <c r="J77" s="185"/>
      <c r="K77" s="185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6"/>
      <c r="C81" s="187"/>
      <c r="D81" s="187"/>
      <c r="E81" s="187"/>
      <c r="F81" s="187"/>
      <c r="G81" s="187"/>
      <c r="H81" s="187"/>
      <c r="I81" s="187"/>
      <c r="J81" s="187"/>
      <c r="K81" s="187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120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8" t="str">
        <f>E7</f>
        <v>Sadová ulice Lovosice - parcely</v>
      </c>
      <c r="F85" s="29"/>
      <c r="G85" s="29"/>
      <c r="H85" s="2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118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SO3 - kanalizace + přípojky nové RD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20</v>
      </c>
      <c r="D89" s="39"/>
      <c r="E89" s="39"/>
      <c r="F89" s="24" t="str">
        <f>F12</f>
        <v>Lovosice</v>
      </c>
      <c r="G89" s="39"/>
      <c r="H89" s="39"/>
      <c r="I89" s="29" t="s">
        <v>22</v>
      </c>
      <c r="J89" s="78" t="str">
        <f>IF(J12="","",J12)</f>
        <v>17. 9. 2024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29" t="s">
        <v>24</v>
      </c>
      <c r="D91" s="39"/>
      <c r="E91" s="39"/>
      <c r="F91" s="24" t="str">
        <f>E15</f>
        <v xml:space="preserve"> </v>
      </c>
      <c r="G91" s="39"/>
      <c r="H91" s="39"/>
      <c r="I91" s="29" t="s">
        <v>30</v>
      </c>
      <c r="J91" s="33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29" t="s">
        <v>28</v>
      </c>
      <c r="D92" s="39"/>
      <c r="E92" s="39"/>
      <c r="F92" s="24" t="str">
        <f>IF(E18="","",E18)</f>
        <v>Vyplň údaj</v>
      </c>
      <c r="G92" s="39"/>
      <c r="H92" s="39"/>
      <c r="I92" s="29" t="s">
        <v>32</v>
      </c>
      <c r="J92" s="33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9" t="s">
        <v>121</v>
      </c>
      <c r="D94" s="148"/>
      <c r="E94" s="148"/>
      <c r="F94" s="148"/>
      <c r="G94" s="148"/>
      <c r="H94" s="148"/>
      <c r="I94" s="148"/>
      <c r="J94" s="190" t="s">
        <v>122</v>
      </c>
      <c r="K94" s="14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1" t="s">
        <v>123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124</v>
      </c>
    </row>
    <row r="97" s="9" customFormat="1" ht="24.96" customHeight="1">
      <c r="A97" s="9"/>
      <c r="B97" s="192"/>
      <c r="C97" s="193"/>
      <c r="D97" s="194" t="s">
        <v>125</v>
      </c>
      <c r="E97" s="195"/>
      <c r="F97" s="195"/>
      <c r="G97" s="195"/>
      <c r="H97" s="195"/>
      <c r="I97" s="195"/>
      <c r="J97" s="196">
        <f>J122</f>
        <v>0</v>
      </c>
      <c r="K97" s="193"/>
      <c r="L97" s="19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8"/>
      <c r="C98" s="199"/>
      <c r="D98" s="200" t="s">
        <v>126</v>
      </c>
      <c r="E98" s="201"/>
      <c r="F98" s="201"/>
      <c r="G98" s="201"/>
      <c r="H98" s="201"/>
      <c r="I98" s="201"/>
      <c r="J98" s="202">
        <f>J123</f>
        <v>0</v>
      </c>
      <c r="K98" s="199"/>
      <c r="L98" s="20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8"/>
      <c r="C99" s="199"/>
      <c r="D99" s="200" t="s">
        <v>225</v>
      </c>
      <c r="E99" s="201"/>
      <c r="F99" s="201"/>
      <c r="G99" s="201"/>
      <c r="H99" s="201"/>
      <c r="I99" s="201"/>
      <c r="J99" s="202">
        <f>J140</f>
        <v>0</v>
      </c>
      <c r="K99" s="199"/>
      <c r="L99" s="20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8"/>
      <c r="C100" s="199"/>
      <c r="D100" s="200" t="s">
        <v>429</v>
      </c>
      <c r="E100" s="201"/>
      <c r="F100" s="201"/>
      <c r="G100" s="201"/>
      <c r="H100" s="201"/>
      <c r="I100" s="201"/>
      <c r="J100" s="202">
        <f>J142</f>
        <v>0</v>
      </c>
      <c r="K100" s="199"/>
      <c r="L100" s="20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8"/>
      <c r="C101" s="199"/>
      <c r="D101" s="200" t="s">
        <v>228</v>
      </c>
      <c r="E101" s="201"/>
      <c r="F101" s="201"/>
      <c r="G101" s="201"/>
      <c r="H101" s="201"/>
      <c r="I101" s="201"/>
      <c r="J101" s="202">
        <f>J173</f>
        <v>0</v>
      </c>
      <c r="K101" s="199"/>
      <c r="L101" s="20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0" t="s">
        <v>127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29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88" t="str">
        <f>E7</f>
        <v>Sadová ulice Lovosice - parcely</v>
      </c>
      <c r="F111" s="29"/>
      <c r="G111" s="29"/>
      <c r="H111" s="2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29" t="s">
        <v>118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SO3 - kanalizace + přípojky nové RD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29" t="s">
        <v>20</v>
      </c>
      <c r="D115" s="39"/>
      <c r="E115" s="39"/>
      <c r="F115" s="24" t="str">
        <f>F12</f>
        <v>Lovosice</v>
      </c>
      <c r="G115" s="39"/>
      <c r="H115" s="39"/>
      <c r="I115" s="29" t="s">
        <v>22</v>
      </c>
      <c r="J115" s="78" t="str">
        <f>IF(J12="","",J12)</f>
        <v>17. 9. 2024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29" t="s">
        <v>24</v>
      </c>
      <c r="D117" s="39"/>
      <c r="E117" s="39"/>
      <c r="F117" s="24" t="str">
        <f>E15</f>
        <v xml:space="preserve"> </v>
      </c>
      <c r="G117" s="39"/>
      <c r="H117" s="39"/>
      <c r="I117" s="29" t="s">
        <v>30</v>
      </c>
      <c r="J117" s="33" t="str">
        <f>E21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29" t="s">
        <v>28</v>
      </c>
      <c r="D118" s="39"/>
      <c r="E118" s="39"/>
      <c r="F118" s="24" t="str">
        <f>IF(E18="","",E18)</f>
        <v>Vyplň údaj</v>
      </c>
      <c r="G118" s="39"/>
      <c r="H118" s="39"/>
      <c r="I118" s="29" t="s">
        <v>32</v>
      </c>
      <c r="J118" s="33" t="str">
        <f>E24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204"/>
      <c r="B120" s="205"/>
      <c r="C120" s="206" t="s">
        <v>128</v>
      </c>
      <c r="D120" s="207" t="s">
        <v>61</v>
      </c>
      <c r="E120" s="207" t="s">
        <v>57</v>
      </c>
      <c r="F120" s="207" t="s">
        <v>58</v>
      </c>
      <c r="G120" s="207" t="s">
        <v>129</v>
      </c>
      <c r="H120" s="207" t="s">
        <v>130</v>
      </c>
      <c r="I120" s="207" t="s">
        <v>131</v>
      </c>
      <c r="J120" s="208" t="s">
        <v>122</v>
      </c>
      <c r="K120" s="209" t="s">
        <v>132</v>
      </c>
      <c r="L120" s="210"/>
      <c r="M120" s="99" t="s">
        <v>1</v>
      </c>
      <c r="N120" s="100" t="s">
        <v>40</v>
      </c>
      <c r="O120" s="100" t="s">
        <v>133</v>
      </c>
      <c r="P120" s="100" t="s">
        <v>134</v>
      </c>
      <c r="Q120" s="100" t="s">
        <v>135</v>
      </c>
      <c r="R120" s="100" t="s">
        <v>136</v>
      </c>
      <c r="S120" s="100" t="s">
        <v>137</v>
      </c>
      <c r="T120" s="101" t="s">
        <v>138</v>
      </c>
      <c r="U120" s="204"/>
      <c r="V120" s="204"/>
      <c r="W120" s="204"/>
      <c r="X120" s="204"/>
      <c r="Y120" s="204"/>
      <c r="Z120" s="204"/>
      <c r="AA120" s="204"/>
      <c r="AB120" s="204"/>
      <c r="AC120" s="204"/>
      <c r="AD120" s="204"/>
      <c r="AE120" s="204"/>
    </row>
    <row r="121" s="2" customFormat="1" ht="22.8" customHeight="1">
      <c r="A121" s="37"/>
      <c r="B121" s="38"/>
      <c r="C121" s="106" t="s">
        <v>139</v>
      </c>
      <c r="D121" s="39"/>
      <c r="E121" s="39"/>
      <c r="F121" s="39"/>
      <c r="G121" s="39"/>
      <c r="H121" s="39"/>
      <c r="I121" s="39"/>
      <c r="J121" s="211">
        <f>BK121</f>
        <v>0</v>
      </c>
      <c r="K121" s="39"/>
      <c r="L121" s="40"/>
      <c r="M121" s="102"/>
      <c r="N121" s="212"/>
      <c r="O121" s="103"/>
      <c r="P121" s="213">
        <f>P122</f>
        <v>0</v>
      </c>
      <c r="Q121" s="103"/>
      <c r="R121" s="213">
        <f>R122</f>
        <v>346.72539999999998</v>
      </c>
      <c r="S121" s="103"/>
      <c r="T121" s="214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4" t="s">
        <v>75</v>
      </c>
      <c r="AU121" s="14" t="s">
        <v>124</v>
      </c>
      <c r="BK121" s="215">
        <f>BK122</f>
        <v>0</v>
      </c>
    </row>
    <row r="122" s="12" customFormat="1" ht="25.92" customHeight="1">
      <c r="A122" s="12"/>
      <c r="B122" s="216"/>
      <c r="C122" s="217"/>
      <c r="D122" s="218" t="s">
        <v>75</v>
      </c>
      <c r="E122" s="219" t="s">
        <v>140</v>
      </c>
      <c r="F122" s="219" t="s">
        <v>141</v>
      </c>
      <c r="G122" s="217"/>
      <c r="H122" s="217"/>
      <c r="I122" s="220"/>
      <c r="J122" s="221">
        <f>BK122</f>
        <v>0</v>
      </c>
      <c r="K122" s="217"/>
      <c r="L122" s="222"/>
      <c r="M122" s="223"/>
      <c r="N122" s="224"/>
      <c r="O122" s="224"/>
      <c r="P122" s="225">
        <f>P123+P140+P142+P173</f>
        <v>0</v>
      </c>
      <c r="Q122" s="224"/>
      <c r="R122" s="225">
        <f>R123+R140+R142+R173</f>
        <v>346.72539999999998</v>
      </c>
      <c r="S122" s="224"/>
      <c r="T122" s="226">
        <f>T123+T140+T142+T173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7" t="s">
        <v>84</v>
      </c>
      <c r="AT122" s="228" t="s">
        <v>75</v>
      </c>
      <c r="AU122" s="228" t="s">
        <v>76</v>
      </c>
      <c r="AY122" s="227" t="s">
        <v>142</v>
      </c>
      <c r="BK122" s="229">
        <f>BK123+BK140+BK142+BK173</f>
        <v>0</v>
      </c>
    </row>
    <row r="123" s="12" customFormat="1" ht="22.8" customHeight="1">
      <c r="A123" s="12"/>
      <c r="B123" s="216"/>
      <c r="C123" s="217"/>
      <c r="D123" s="218" t="s">
        <v>75</v>
      </c>
      <c r="E123" s="230" t="s">
        <v>84</v>
      </c>
      <c r="F123" s="230" t="s">
        <v>143</v>
      </c>
      <c r="G123" s="217"/>
      <c r="H123" s="217"/>
      <c r="I123" s="220"/>
      <c r="J123" s="231">
        <f>BK123</f>
        <v>0</v>
      </c>
      <c r="K123" s="217"/>
      <c r="L123" s="222"/>
      <c r="M123" s="223"/>
      <c r="N123" s="224"/>
      <c r="O123" s="224"/>
      <c r="P123" s="225">
        <f>SUM(P124:P139)</f>
        <v>0</v>
      </c>
      <c r="Q123" s="224"/>
      <c r="R123" s="225">
        <f>SUM(R124:R139)</f>
        <v>302.12599999999998</v>
      </c>
      <c r="S123" s="224"/>
      <c r="T123" s="226">
        <f>SUM(T124:T139)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7" t="s">
        <v>84</v>
      </c>
      <c r="AT123" s="228" t="s">
        <v>75</v>
      </c>
      <c r="AU123" s="228" t="s">
        <v>84</v>
      </c>
      <c r="AY123" s="227" t="s">
        <v>142</v>
      </c>
      <c r="BK123" s="229">
        <f>SUM(BK124:BK139)</f>
        <v>0</v>
      </c>
    </row>
    <row r="124" s="2" customFormat="1" ht="33" customHeight="1">
      <c r="A124" s="37"/>
      <c r="B124" s="38"/>
      <c r="C124" s="232" t="s">
        <v>84</v>
      </c>
      <c r="D124" s="232" t="s">
        <v>144</v>
      </c>
      <c r="E124" s="233" t="s">
        <v>516</v>
      </c>
      <c r="F124" s="234" t="s">
        <v>517</v>
      </c>
      <c r="G124" s="235" t="s">
        <v>237</v>
      </c>
      <c r="H124" s="236">
        <v>121</v>
      </c>
      <c r="I124" s="237"/>
      <c r="J124" s="238">
        <f>ROUND(I124*H124,2)</f>
        <v>0</v>
      </c>
      <c r="K124" s="239"/>
      <c r="L124" s="40"/>
      <c r="M124" s="240" t="s">
        <v>1</v>
      </c>
      <c r="N124" s="241" t="s">
        <v>41</v>
      </c>
      <c r="O124" s="90"/>
      <c r="P124" s="242">
        <f>O124*H124</f>
        <v>0</v>
      </c>
      <c r="Q124" s="242">
        <v>0</v>
      </c>
      <c r="R124" s="242">
        <f>Q124*H124</f>
        <v>0</v>
      </c>
      <c r="S124" s="242">
        <v>0</v>
      </c>
      <c r="T124" s="243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44" t="s">
        <v>148</v>
      </c>
      <c r="AT124" s="244" t="s">
        <v>144</v>
      </c>
      <c r="AU124" s="244" t="s">
        <v>86</v>
      </c>
      <c r="AY124" s="14" t="s">
        <v>142</v>
      </c>
      <c r="BE124" s="142">
        <f>IF(N124="základní",J124,0)</f>
        <v>0</v>
      </c>
      <c r="BF124" s="142">
        <f>IF(N124="snížená",J124,0)</f>
        <v>0</v>
      </c>
      <c r="BG124" s="142">
        <f>IF(N124="zákl. přenesená",J124,0)</f>
        <v>0</v>
      </c>
      <c r="BH124" s="142">
        <f>IF(N124="sníž. přenesená",J124,0)</f>
        <v>0</v>
      </c>
      <c r="BI124" s="142">
        <f>IF(N124="nulová",J124,0)</f>
        <v>0</v>
      </c>
      <c r="BJ124" s="14" t="s">
        <v>84</v>
      </c>
      <c r="BK124" s="142">
        <f>ROUND(I124*H124,2)</f>
        <v>0</v>
      </c>
      <c r="BL124" s="14" t="s">
        <v>148</v>
      </c>
      <c r="BM124" s="244" t="s">
        <v>518</v>
      </c>
    </row>
    <row r="125" s="2" customFormat="1" ht="33" customHeight="1">
      <c r="A125" s="37"/>
      <c r="B125" s="38"/>
      <c r="C125" s="232" t="s">
        <v>86</v>
      </c>
      <c r="D125" s="232" t="s">
        <v>144</v>
      </c>
      <c r="E125" s="233" t="s">
        <v>519</v>
      </c>
      <c r="F125" s="234" t="s">
        <v>520</v>
      </c>
      <c r="G125" s="235" t="s">
        <v>237</v>
      </c>
      <c r="H125" s="236">
        <v>585</v>
      </c>
      <c r="I125" s="237"/>
      <c r="J125" s="238">
        <f>ROUND(I125*H125,2)</f>
        <v>0</v>
      </c>
      <c r="K125" s="239"/>
      <c r="L125" s="40"/>
      <c r="M125" s="240" t="s">
        <v>1</v>
      </c>
      <c r="N125" s="241" t="s">
        <v>41</v>
      </c>
      <c r="O125" s="90"/>
      <c r="P125" s="242">
        <f>O125*H125</f>
        <v>0</v>
      </c>
      <c r="Q125" s="242">
        <v>0</v>
      </c>
      <c r="R125" s="242">
        <f>Q125*H125</f>
        <v>0</v>
      </c>
      <c r="S125" s="242">
        <v>0</v>
      </c>
      <c r="T125" s="24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44" t="s">
        <v>148</v>
      </c>
      <c r="AT125" s="244" t="s">
        <v>144</v>
      </c>
      <c r="AU125" s="244" t="s">
        <v>86</v>
      </c>
      <c r="AY125" s="14" t="s">
        <v>142</v>
      </c>
      <c r="BE125" s="142">
        <f>IF(N125="základní",J125,0)</f>
        <v>0</v>
      </c>
      <c r="BF125" s="142">
        <f>IF(N125="snížená",J125,0)</f>
        <v>0</v>
      </c>
      <c r="BG125" s="142">
        <f>IF(N125="zákl. přenesená",J125,0)</f>
        <v>0</v>
      </c>
      <c r="BH125" s="142">
        <f>IF(N125="sníž. přenesená",J125,0)</f>
        <v>0</v>
      </c>
      <c r="BI125" s="142">
        <f>IF(N125="nulová",J125,0)</f>
        <v>0</v>
      </c>
      <c r="BJ125" s="14" t="s">
        <v>84</v>
      </c>
      <c r="BK125" s="142">
        <f>ROUND(I125*H125,2)</f>
        <v>0</v>
      </c>
      <c r="BL125" s="14" t="s">
        <v>148</v>
      </c>
      <c r="BM125" s="244" t="s">
        <v>521</v>
      </c>
    </row>
    <row r="126" s="2" customFormat="1" ht="24.15" customHeight="1">
      <c r="A126" s="37"/>
      <c r="B126" s="38"/>
      <c r="C126" s="232" t="s">
        <v>154</v>
      </c>
      <c r="D126" s="232" t="s">
        <v>144</v>
      </c>
      <c r="E126" s="233" t="s">
        <v>433</v>
      </c>
      <c r="F126" s="234" t="s">
        <v>434</v>
      </c>
      <c r="G126" s="235" t="s">
        <v>237</v>
      </c>
      <c r="H126" s="236">
        <v>52</v>
      </c>
      <c r="I126" s="237"/>
      <c r="J126" s="238">
        <f>ROUND(I126*H126,2)</f>
        <v>0</v>
      </c>
      <c r="K126" s="239"/>
      <c r="L126" s="40"/>
      <c r="M126" s="240" t="s">
        <v>1</v>
      </c>
      <c r="N126" s="241" t="s">
        <v>41</v>
      </c>
      <c r="O126" s="90"/>
      <c r="P126" s="242">
        <f>O126*H126</f>
        <v>0</v>
      </c>
      <c r="Q126" s="242">
        <v>0</v>
      </c>
      <c r="R126" s="242">
        <f>Q126*H126</f>
        <v>0</v>
      </c>
      <c r="S126" s="242">
        <v>0</v>
      </c>
      <c r="T126" s="243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44" t="s">
        <v>148</v>
      </c>
      <c r="AT126" s="244" t="s">
        <v>144</v>
      </c>
      <c r="AU126" s="244" t="s">
        <v>86</v>
      </c>
      <c r="AY126" s="14" t="s">
        <v>142</v>
      </c>
      <c r="BE126" s="142">
        <f>IF(N126="základní",J126,0)</f>
        <v>0</v>
      </c>
      <c r="BF126" s="142">
        <f>IF(N126="snížená",J126,0)</f>
        <v>0</v>
      </c>
      <c r="BG126" s="142">
        <f>IF(N126="zákl. přenesená",J126,0)</f>
        <v>0</v>
      </c>
      <c r="BH126" s="142">
        <f>IF(N126="sníž. přenesená",J126,0)</f>
        <v>0</v>
      </c>
      <c r="BI126" s="142">
        <f>IF(N126="nulová",J126,0)</f>
        <v>0</v>
      </c>
      <c r="BJ126" s="14" t="s">
        <v>84</v>
      </c>
      <c r="BK126" s="142">
        <f>ROUND(I126*H126,2)</f>
        <v>0</v>
      </c>
      <c r="BL126" s="14" t="s">
        <v>148</v>
      </c>
      <c r="BM126" s="244" t="s">
        <v>522</v>
      </c>
    </row>
    <row r="127" s="2" customFormat="1" ht="21.75" customHeight="1">
      <c r="A127" s="37"/>
      <c r="B127" s="38"/>
      <c r="C127" s="232" t="s">
        <v>148</v>
      </c>
      <c r="D127" s="232" t="s">
        <v>144</v>
      </c>
      <c r="E127" s="233" t="s">
        <v>523</v>
      </c>
      <c r="F127" s="234" t="s">
        <v>524</v>
      </c>
      <c r="G127" s="235" t="s">
        <v>147</v>
      </c>
      <c r="H127" s="236">
        <v>150</v>
      </c>
      <c r="I127" s="237"/>
      <c r="J127" s="238">
        <f>ROUND(I127*H127,2)</f>
        <v>0</v>
      </c>
      <c r="K127" s="239"/>
      <c r="L127" s="40"/>
      <c r="M127" s="240" t="s">
        <v>1</v>
      </c>
      <c r="N127" s="241" t="s">
        <v>41</v>
      </c>
      <c r="O127" s="90"/>
      <c r="P127" s="242">
        <f>O127*H127</f>
        <v>0</v>
      </c>
      <c r="Q127" s="242">
        <v>0.00084000000000000003</v>
      </c>
      <c r="R127" s="242">
        <f>Q127*H127</f>
        <v>0.126</v>
      </c>
      <c r="S127" s="242">
        <v>0</v>
      </c>
      <c r="T127" s="243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44" t="s">
        <v>148</v>
      </c>
      <c r="AT127" s="244" t="s">
        <v>144</v>
      </c>
      <c r="AU127" s="244" t="s">
        <v>86</v>
      </c>
      <c r="AY127" s="14" t="s">
        <v>142</v>
      </c>
      <c r="BE127" s="142">
        <f>IF(N127="základní",J127,0)</f>
        <v>0</v>
      </c>
      <c r="BF127" s="142">
        <f>IF(N127="snížená",J127,0)</f>
        <v>0</v>
      </c>
      <c r="BG127" s="142">
        <f>IF(N127="zákl. přenesená",J127,0)</f>
        <v>0</v>
      </c>
      <c r="BH127" s="142">
        <f>IF(N127="sníž. přenesená",J127,0)</f>
        <v>0</v>
      </c>
      <c r="BI127" s="142">
        <f>IF(N127="nulová",J127,0)</f>
        <v>0</v>
      </c>
      <c r="BJ127" s="14" t="s">
        <v>84</v>
      </c>
      <c r="BK127" s="142">
        <f>ROUND(I127*H127,2)</f>
        <v>0</v>
      </c>
      <c r="BL127" s="14" t="s">
        <v>148</v>
      </c>
      <c r="BM127" s="244" t="s">
        <v>525</v>
      </c>
    </row>
    <row r="128" s="2" customFormat="1" ht="24.15" customHeight="1">
      <c r="A128" s="37"/>
      <c r="B128" s="38"/>
      <c r="C128" s="232" t="s">
        <v>161</v>
      </c>
      <c r="D128" s="232" t="s">
        <v>144</v>
      </c>
      <c r="E128" s="233" t="s">
        <v>526</v>
      </c>
      <c r="F128" s="234" t="s">
        <v>527</v>
      </c>
      <c r="G128" s="235" t="s">
        <v>147</v>
      </c>
      <c r="H128" s="236">
        <v>150</v>
      </c>
      <c r="I128" s="237"/>
      <c r="J128" s="238">
        <f>ROUND(I128*H128,2)</f>
        <v>0</v>
      </c>
      <c r="K128" s="239"/>
      <c r="L128" s="40"/>
      <c r="M128" s="240" t="s">
        <v>1</v>
      </c>
      <c r="N128" s="241" t="s">
        <v>41</v>
      </c>
      <c r="O128" s="90"/>
      <c r="P128" s="242">
        <f>O128*H128</f>
        <v>0</v>
      </c>
      <c r="Q128" s="242">
        <v>0</v>
      </c>
      <c r="R128" s="242">
        <f>Q128*H128</f>
        <v>0</v>
      </c>
      <c r="S128" s="242">
        <v>0</v>
      </c>
      <c r="T128" s="24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44" t="s">
        <v>148</v>
      </c>
      <c r="AT128" s="244" t="s">
        <v>144</v>
      </c>
      <c r="AU128" s="244" t="s">
        <v>86</v>
      </c>
      <c r="AY128" s="14" t="s">
        <v>142</v>
      </c>
      <c r="BE128" s="142">
        <f>IF(N128="základní",J128,0)</f>
        <v>0</v>
      </c>
      <c r="BF128" s="142">
        <f>IF(N128="snížená",J128,0)</f>
        <v>0</v>
      </c>
      <c r="BG128" s="142">
        <f>IF(N128="zákl. přenesená",J128,0)</f>
        <v>0</v>
      </c>
      <c r="BH128" s="142">
        <f>IF(N128="sníž. přenesená",J128,0)</f>
        <v>0</v>
      </c>
      <c r="BI128" s="142">
        <f>IF(N128="nulová",J128,0)</f>
        <v>0</v>
      </c>
      <c r="BJ128" s="14" t="s">
        <v>84</v>
      </c>
      <c r="BK128" s="142">
        <f>ROUND(I128*H128,2)</f>
        <v>0</v>
      </c>
      <c r="BL128" s="14" t="s">
        <v>148</v>
      </c>
      <c r="BM128" s="244" t="s">
        <v>528</v>
      </c>
    </row>
    <row r="129" s="2" customFormat="1" ht="37.8" customHeight="1">
      <c r="A129" s="37"/>
      <c r="B129" s="38"/>
      <c r="C129" s="232" t="s">
        <v>165</v>
      </c>
      <c r="D129" s="232" t="s">
        <v>144</v>
      </c>
      <c r="E129" s="233" t="s">
        <v>436</v>
      </c>
      <c r="F129" s="234" t="s">
        <v>255</v>
      </c>
      <c r="G129" s="235" t="s">
        <v>237</v>
      </c>
      <c r="H129" s="236">
        <v>262</v>
      </c>
      <c r="I129" s="237"/>
      <c r="J129" s="238">
        <f>ROUND(I129*H129,2)</f>
        <v>0</v>
      </c>
      <c r="K129" s="239"/>
      <c r="L129" s="40"/>
      <c r="M129" s="240" t="s">
        <v>1</v>
      </c>
      <c r="N129" s="241" t="s">
        <v>41</v>
      </c>
      <c r="O129" s="90"/>
      <c r="P129" s="242">
        <f>O129*H129</f>
        <v>0</v>
      </c>
      <c r="Q129" s="242">
        <v>0</v>
      </c>
      <c r="R129" s="242">
        <f>Q129*H129</f>
        <v>0</v>
      </c>
      <c r="S129" s="242">
        <v>0</v>
      </c>
      <c r="T129" s="24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44" t="s">
        <v>148</v>
      </c>
      <c r="AT129" s="244" t="s">
        <v>144</v>
      </c>
      <c r="AU129" s="244" t="s">
        <v>86</v>
      </c>
      <c r="AY129" s="14" t="s">
        <v>142</v>
      </c>
      <c r="BE129" s="142">
        <f>IF(N129="základní",J129,0)</f>
        <v>0</v>
      </c>
      <c r="BF129" s="142">
        <f>IF(N129="snížená",J129,0)</f>
        <v>0</v>
      </c>
      <c r="BG129" s="142">
        <f>IF(N129="zákl. přenesená",J129,0)</f>
        <v>0</v>
      </c>
      <c r="BH129" s="142">
        <f>IF(N129="sníž. přenesená",J129,0)</f>
        <v>0</v>
      </c>
      <c r="BI129" s="142">
        <f>IF(N129="nulová",J129,0)</f>
        <v>0</v>
      </c>
      <c r="BJ129" s="14" t="s">
        <v>84</v>
      </c>
      <c r="BK129" s="142">
        <f>ROUND(I129*H129,2)</f>
        <v>0</v>
      </c>
      <c r="BL129" s="14" t="s">
        <v>148</v>
      </c>
      <c r="BM129" s="244" t="s">
        <v>529</v>
      </c>
    </row>
    <row r="130" s="2" customFormat="1" ht="37.8" customHeight="1">
      <c r="A130" s="37"/>
      <c r="B130" s="38"/>
      <c r="C130" s="232" t="s">
        <v>169</v>
      </c>
      <c r="D130" s="232" t="s">
        <v>144</v>
      </c>
      <c r="E130" s="233" t="s">
        <v>257</v>
      </c>
      <c r="F130" s="234" t="s">
        <v>258</v>
      </c>
      <c r="G130" s="235" t="s">
        <v>237</v>
      </c>
      <c r="H130" s="236">
        <v>496</v>
      </c>
      <c r="I130" s="237"/>
      <c r="J130" s="238">
        <f>ROUND(I130*H130,2)</f>
        <v>0</v>
      </c>
      <c r="K130" s="239"/>
      <c r="L130" s="40"/>
      <c r="M130" s="240" t="s">
        <v>1</v>
      </c>
      <c r="N130" s="241" t="s">
        <v>41</v>
      </c>
      <c r="O130" s="90"/>
      <c r="P130" s="242">
        <f>O130*H130</f>
        <v>0</v>
      </c>
      <c r="Q130" s="242">
        <v>0</v>
      </c>
      <c r="R130" s="242">
        <f>Q130*H130</f>
        <v>0</v>
      </c>
      <c r="S130" s="242">
        <v>0</v>
      </c>
      <c r="T130" s="24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44" t="s">
        <v>148</v>
      </c>
      <c r="AT130" s="244" t="s">
        <v>144</v>
      </c>
      <c r="AU130" s="244" t="s">
        <v>86</v>
      </c>
      <c r="AY130" s="14" t="s">
        <v>142</v>
      </c>
      <c r="BE130" s="142">
        <f>IF(N130="základní",J130,0)</f>
        <v>0</v>
      </c>
      <c r="BF130" s="142">
        <f>IF(N130="snížená",J130,0)</f>
        <v>0</v>
      </c>
      <c r="BG130" s="142">
        <f>IF(N130="zákl. přenesená",J130,0)</f>
        <v>0</v>
      </c>
      <c r="BH130" s="142">
        <f>IF(N130="sníž. přenesená",J130,0)</f>
        <v>0</v>
      </c>
      <c r="BI130" s="142">
        <f>IF(N130="nulová",J130,0)</f>
        <v>0</v>
      </c>
      <c r="BJ130" s="14" t="s">
        <v>84</v>
      </c>
      <c r="BK130" s="142">
        <f>ROUND(I130*H130,2)</f>
        <v>0</v>
      </c>
      <c r="BL130" s="14" t="s">
        <v>148</v>
      </c>
      <c r="BM130" s="244" t="s">
        <v>530</v>
      </c>
    </row>
    <row r="131" s="2" customFormat="1" ht="37.8" customHeight="1">
      <c r="A131" s="37"/>
      <c r="B131" s="38"/>
      <c r="C131" s="232" t="s">
        <v>173</v>
      </c>
      <c r="D131" s="232" t="s">
        <v>144</v>
      </c>
      <c r="E131" s="233" t="s">
        <v>260</v>
      </c>
      <c r="F131" s="234" t="s">
        <v>261</v>
      </c>
      <c r="G131" s="235" t="s">
        <v>237</v>
      </c>
      <c r="H131" s="236">
        <v>12400</v>
      </c>
      <c r="I131" s="237"/>
      <c r="J131" s="238">
        <f>ROUND(I131*H131,2)</f>
        <v>0</v>
      </c>
      <c r="K131" s="239"/>
      <c r="L131" s="40"/>
      <c r="M131" s="240" t="s">
        <v>1</v>
      </c>
      <c r="N131" s="241" t="s">
        <v>41</v>
      </c>
      <c r="O131" s="90"/>
      <c r="P131" s="242">
        <f>O131*H131</f>
        <v>0</v>
      </c>
      <c r="Q131" s="242">
        <v>0</v>
      </c>
      <c r="R131" s="242">
        <f>Q131*H131</f>
        <v>0</v>
      </c>
      <c r="S131" s="242">
        <v>0</v>
      </c>
      <c r="T131" s="24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44" t="s">
        <v>148</v>
      </c>
      <c r="AT131" s="244" t="s">
        <v>144</v>
      </c>
      <c r="AU131" s="244" t="s">
        <v>86</v>
      </c>
      <c r="AY131" s="14" t="s">
        <v>142</v>
      </c>
      <c r="BE131" s="142">
        <f>IF(N131="základní",J131,0)</f>
        <v>0</v>
      </c>
      <c r="BF131" s="142">
        <f>IF(N131="snížená",J131,0)</f>
        <v>0</v>
      </c>
      <c r="BG131" s="142">
        <f>IF(N131="zákl. přenesená",J131,0)</f>
        <v>0</v>
      </c>
      <c r="BH131" s="142">
        <f>IF(N131="sníž. přenesená",J131,0)</f>
        <v>0</v>
      </c>
      <c r="BI131" s="142">
        <f>IF(N131="nulová",J131,0)</f>
        <v>0</v>
      </c>
      <c r="BJ131" s="14" t="s">
        <v>84</v>
      </c>
      <c r="BK131" s="142">
        <f>ROUND(I131*H131,2)</f>
        <v>0</v>
      </c>
      <c r="BL131" s="14" t="s">
        <v>148</v>
      </c>
      <c r="BM131" s="244" t="s">
        <v>531</v>
      </c>
    </row>
    <row r="132" s="2" customFormat="1" ht="24.15" customHeight="1">
      <c r="A132" s="37"/>
      <c r="B132" s="38"/>
      <c r="C132" s="232" t="s">
        <v>177</v>
      </c>
      <c r="D132" s="232" t="s">
        <v>144</v>
      </c>
      <c r="E132" s="233" t="s">
        <v>263</v>
      </c>
      <c r="F132" s="234" t="s">
        <v>264</v>
      </c>
      <c r="G132" s="235" t="s">
        <v>237</v>
      </c>
      <c r="H132" s="236">
        <v>262</v>
      </c>
      <c r="I132" s="237"/>
      <c r="J132" s="238">
        <f>ROUND(I132*H132,2)</f>
        <v>0</v>
      </c>
      <c r="K132" s="239"/>
      <c r="L132" s="40"/>
      <c r="M132" s="240" t="s">
        <v>1</v>
      </c>
      <c r="N132" s="241" t="s">
        <v>41</v>
      </c>
      <c r="O132" s="90"/>
      <c r="P132" s="242">
        <f>O132*H132</f>
        <v>0</v>
      </c>
      <c r="Q132" s="242">
        <v>0</v>
      </c>
      <c r="R132" s="242">
        <f>Q132*H132</f>
        <v>0</v>
      </c>
      <c r="S132" s="242">
        <v>0</v>
      </c>
      <c r="T132" s="24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44" t="s">
        <v>148</v>
      </c>
      <c r="AT132" s="244" t="s">
        <v>144</v>
      </c>
      <c r="AU132" s="244" t="s">
        <v>86</v>
      </c>
      <c r="AY132" s="14" t="s">
        <v>142</v>
      </c>
      <c r="BE132" s="142">
        <f>IF(N132="základní",J132,0)</f>
        <v>0</v>
      </c>
      <c r="BF132" s="142">
        <f>IF(N132="snížená",J132,0)</f>
        <v>0</v>
      </c>
      <c r="BG132" s="142">
        <f>IF(N132="zákl. přenesená",J132,0)</f>
        <v>0</v>
      </c>
      <c r="BH132" s="142">
        <f>IF(N132="sníž. přenesená",J132,0)</f>
        <v>0</v>
      </c>
      <c r="BI132" s="142">
        <f>IF(N132="nulová",J132,0)</f>
        <v>0</v>
      </c>
      <c r="BJ132" s="14" t="s">
        <v>84</v>
      </c>
      <c r="BK132" s="142">
        <f>ROUND(I132*H132,2)</f>
        <v>0</v>
      </c>
      <c r="BL132" s="14" t="s">
        <v>148</v>
      </c>
      <c r="BM132" s="244" t="s">
        <v>532</v>
      </c>
    </row>
    <row r="133" s="2" customFormat="1" ht="24.15" customHeight="1">
      <c r="A133" s="37"/>
      <c r="B133" s="38"/>
      <c r="C133" s="232" t="s">
        <v>181</v>
      </c>
      <c r="D133" s="232" t="s">
        <v>144</v>
      </c>
      <c r="E133" s="233" t="s">
        <v>266</v>
      </c>
      <c r="F133" s="234" t="s">
        <v>267</v>
      </c>
      <c r="G133" s="235" t="s">
        <v>237</v>
      </c>
      <c r="H133" s="236">
        <v>758</v>
      </c>
      <c r="I133" s="237"/>
      <c r="J133" s="238">
        <f>ROUND(I133*H133,2)</f>
        <v>0</v>
      </c>
      <c r="K133" s="239"/>
      <c r="L133" s="40"/>
      <c r="M133" s="240" t="s">
        <v>1</v>
      </c>
      <c r="N133" s="241" t="s">
        <v>41</v>
      </c>
      <c r="O133" s="90"/>
      <c r="P133" s="242">
        <f>O133*H133</f>
        <v>0</v>
      </c>
      <c r="Q133" s="242">
        <v>0</v>
      </c>
      <c r="R133" s="242">
        <f>Q133*H133</f>
        <v>0</v>
      </c>
      <c r="S133" s="242">
        <v>0</v>
      </c>
      <c r="T133" s="24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44" t="s">
        <v>148</v>
      </c>
      <c r="AT133" s="244" t="s">
        <v>144</v>
      </c>
      <c r="AU133" s="244" t="s">
        <v>86</v>
      </c>
      <c r="AY133" s="14" t="s">
        <v>142</v>
      </c>
      <c r="BE133" s="142">
        <f>IF(N133="základní",J133,0)</f>
        <v>0</v>
      </c>
      <c r="BF133" s="142">
        <f>IF(N133="snížená",J133,0)</f>
        <v>0</v>
      </c>
      <c r="BG133" s="142">
        <f>IF(N133="zákl. přenesená",J133,0)</f>
        <v>0</v>
      </c>
      <c r="BH133" s="142">
        <f>IF(N133="sníž. přenesená",J133,0)</f>
        <v>0</v>
      </c>
      <c r="BI133" s="142">
        <f>IF(N133="nulová",J133,0)</f>
        <v>0</v>
      </c>
      <c r="BJ133" s="14" t="s">
        <v>84</v>
      </c>
      <c r="BK133" s="142">
        <f>ROUND(I133*H133,2)</f>
        <v>0</v>
      </c>
      <c r="BL133" s="14" t="s">
        <v>148</v>
      </c>
      <c r="BM133" s="244" t="s">
        <v>533</v>
      </c>
    </row>
    <row r="134" s="2" customFormat="1" ht="33" customHeight="1">
      <c r="A134" s="37"/>
      <c r="B134" s="38"/>
      <c r="C134" s="232" t="s">
        <v>185</v>
      </c>
      <c r="D134" s="232" t="s">
        <v>144</v>
      </c>
      <c r="E134" s="233" t="s">
        <v>269</v>
      </c>
      <c r="F134" s="234" t="s">
        <v>270</v>
      </c>
      <c r="G134" s="235" t="s">
        <v>271</v>
      </c>
      <c r="H134" s="236">
        <v>89</v>
      </c>
      <c r="I134" s="237"/>
      <c r="J134" s="238">
        <f>ROUND(I134*H134,2)</f>
        <v>0</v>
      </c>
      <c r="K134" s="239"/>
      <c r="L134" s="40"/>
      <c r="M134" s="240" t="s">
        <v>1</v>
      </c>
      <c r="N134" s="241" t="s">
        <v>41</v>
      </c>
      <c r="O134" s="90"/>
      <c r="P134" s="242">
        <f>O134*H134</f>
        <v>0</v>
      </c>
      <c r="Q134" s="242">
        <v>0</v>
      </c>
      <c r="R134" s="242">
        <f>Q134*H134</f>
        <v>0</v>
      </c>
      <c r="S134" s="242">
        <v>0</v>
      </c>
      <c r="T134" s="24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44" t="s">
        <v>148</v>
      </c>
      <c r="AT134" s="244" t="s">
        <v>144</v>
      </c>
      <c r="AU134" s="244" t="s">
        <v>86</v>
      </c>
      <c r="AY134" s="14" t="s">
        <v>142</v>
      </c>
      <c r="BE134" s="142">
        <f>IF(N134="základní",J134,0)</f>
        <v>0</v>
      </c>
      <c r="BF134" s="142">
        <f>IF(N134="snížená",J134,0)</f>
        <v>0</v>
      </c>
      <c r="BG134" s="142">
        <f>IF(N134="zákl. přenesená",J134,0)</f>
        <v>0</v>
      </c>
      <c r="BH134" s="142">
        <f>IF(N134="sníž. přenesená",J134,0)</f>
        <v>0</v>
      </c>
      <c r="BI134" s="142">
        <f>IF(N134="nulová",J134,0)</f>
        <v>0</v>
      </c>
      <c r="BJ134" s="14" t="s">
        <v>84</v>
      </c>
      <c r="BK134" s="142">
        <f>ROUND(I134*H134,2)</f>
        <v>0</v>
      </c>
      <c r="BL134" s="14" t="s">
        <v>148</v>
      </c>
      <c r="BM134" s="244" t="s">
        <v>534</v>
      </c>
    </row>
    <row r="135" s="2" customFormat="1" ht="16.5" customHeight="1">
      <c r="A135" s="37"/>
      <c r="B135" s="38"/>
      <c r="C135" s="232" t="s">
        <v>8</v>
      </c>
      <c r="D135" s="232" t="s">
        <v>144</v>
      </c>
      <c r="E135" s="233" t="s">
        <v>273</v>
      </c>
      <c r="F135" s="234" t="s">
        <v>274</v>
      </c>
      <c r="G135" s="235" t="s">
        <v>237</v>
      </c>
      <c r="H135" s="236">
        <v>496</v>
      </c>
      <c r="I135" s="237"/>
      <c r="J135" s="238">
        <f>ROUND(I135*H135,2)</f>
        <v>0</v>
      </c>
      <c r="K135" s="239"/>
      <c r="L135" s="40"/>
      <c r="M135" s="240" t="s">
        <v>1</v>
      </c>
      <c r="N135" s="241" t="s">
        <v>41</v>
      </c>
      <c r="O135" s="90"/>
      <c r="P135" s="242">
        <f>O135*H135</f>
        <v>0</v>
      </c>
      <c r="Q135" s="242">
        <v>0</v>
      </c>
      <c r="R135" s="242">
        <f>Q135*H135</f>
        <v>0</v>
      </c>
      <c r="S135" s="242">
        <v>0</v>
      </c>
      <c r="T135" s="24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44" t="s">
        <v>148</v>
      </c>
      <c r="AT135" s="244" t="s">
        <v>144</v>
      </c>
      <c r="AU135" s="244" t="s">
        <v>86</v>
      </c>
      <c r="AY135" s="14" t="s">
        <v>142</v>
      </c>
      <c r="BE135" s="142">
        <f>IF(N135="základní",J135,0)</f>
        <v>0</v>
      </c>
      <c r="BF135" s="142">
        <f>IF(N135="snížená",J135,0)</f>
        <v>0</v>
      </c>
      <c r="BG135" s="142">
        <f>IF(N135="zákl. přenesená",J135,0)</f>
        <v>0</v>
      </c>
      <c r="BH135" s="142">
        <f>IF(N135="sníž. přenesená",J135,0)</f>
        <v>0</v>
      </c>
      <c r="BI135" s="142">
        <f>IF(N135="nulová",J135,0)</f>
        <v>0</v>
      </c>
      <c r="BJ135" s="14" t="s">
        <v>84</v>
      </c>
      <c r="BK135" s="142">
        <f>ROUND(I135*H135,2)</f>
        <v>0</v>
      </c>
      <c r="BL135" s="14" t="s">
        <v>148</v>
      </c>
      <c r="BM135" s="244" t="s">
        <v>535</v>
      </c>
    </row>
    <row r="136" s="2" customFormat="1" ht="24.15" customHeight="1">
      <c r="A136" s="37"/>
      <c r="B136" s="38"/>
      <c r="C136" s="232" t="s">
        <v>192</v>
      </c>
      <c r="D136" s="232" t="s">
        <v>144</v>
      </c>
      <c r="E136" s="233" t="s">
        <v>444</v>
      </c>
      <c r="F136" s="234" t="s">
        <v>445</v>
      </c>
      <c r="G136" s="235" t="s">
        <v>237</v>
      </c>
      <c r="H136" s="236">
        <v>262</v>
      </c>
      <c r="I136" s="237"/>
      <c r="J136" s="238">
        <f>ROUND(I136*H136,2)</f>
        <v>0</v>
      </c>
      <c r="K136" s="239"/>
      <c r="L136" s="40"/>
      <c r="M136" s="240" t="s">
        <v>1</v>
      </c>
      <c r="N136" s="241" t="s">
        <v>41</v>
      </c>
      <c r="O136" s="90"/>
      <c r="P136" s="242">
        <f>O136*H136</f>
        <v>0</v>
      </c>
      <c r="Q136" s="242">
        <v>0</v>
      </c>
      <c r="R136" s="242">
        <f>Q136*H136</f>
        <v>0</v>
      </c>
      <c r="S136" s="242">
        <v>0</v>
      </c>
      <c r="T136" s="24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44" t="s">
        <v>148</v>
      </c>
      <c r="AT136" s="244" t="s">
        <v>144</v>
      </c>
      <c r="AU136" s="244" t="s">
        <v>86</v>
      </c>
      <c r="AY136" s="14" t="s">
        <v>142</v>
      </c>
      <c r="BE136" s="142">
        <f>IF(N136="základní",J136,0)</f>
        <v>0</v>
      </c>
      <c r="BF136" s="142">
        <f>IF(N136="snížená",J136,0)</f>
        <v>0</v>
      </c>
      <c r="BG136" s="142">
        <f>IF(N136="zákl. přenesená",J136,0)</f>
        <v>0</v>
      </c>
      <c r="BH136" s="142">
        <f>IF(N136="sníž. přenesená",J136,0)</f>
        <v>0</v>
      </c>
      <c r="BI136" s="142">
        <f>IF(N136="nulová",J136,0)</f>
        <v>0</v>
      </c>
      <c r="BJ136" s="14" t="s">
        <v>84</v>
      </c>
      <c r="BK136" s="142">
        <f>ROUND(I136*H136,2)</f>
        <v>0</v>
      </c>
      <c r="BL136" s="14" t="s">
        <v>148</v>
      </c>
      <c r="BM136" s="244" t="s">
        <v>536</v>
      </c>
    </row>
    <row r="137" s="2" customFormat="1" ht="16.5" customHeight="1">
      <c r="A137" s="37"/>
      <c r="B137" s="38"/>
      <c r="C137" s="232" t="s">
        <v>196</v>
      </c>
      <c r="D137" s="232" t="s">
        <v>144</v>
      </c>
      <c r="E137" s="233" t="s">
        <v>447</v>
      </c>
      <c r="F137" s="234" t="s">
        <v>448</v>
      </c>
      <c r="G137" s="235" t="s">
        <v>237</v>
      </c>
      <c r="H137" s="236">
        <v>262</v>
      </c>
      <c r="I137" s="237"/>
      <c r="J137" s="238">
        <f>ROUND(I137*H137,2)</f>
        <v>0</v>
      </c>
      <c r="K137" s="239"/>
      <c r="L137" s="40"/>
      <c r="M137" s="240" t="s">
        <v>1</v>
      </c>
      <c r="N137" s="241" t="s">
        <v>41</v>
      </c>
      <c r="O137" s="90"/>
      <c r="P137" s="242">
        <f>O137*H137</f>
        <v>0</v>
      </c>
      <c r="Q137" s="242">
        <v>0</v>
      </c>
      <c r="R137" s="242">
        <f>Q137*H137</f>
        <v>0</v>
      </c>
      <c r="S137" s="242">
        <v>0</v>
      </c>
      <c r="T137" s="24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44" t="s">
        <v>148</v>
      </c>
      <c r="AT137" s="244" t="s">
        <v>144</v>
      </c>
      <c r="AU137" s="244" t="s">
        <v>86</v>
      </c>
      <c r="AY137" s="14" t="s">
        <v>142</v>
      </c>
      <c r="BE137" s="142">
        <f>IF(N137="základní",J137,0)</f>
        <v>0</v>
      </c>
      <c r="BF137" s="142">
        <f>IF(N137="snížená",J137,0)</f>
        <v>0</v>
      </c>
      <c r="BG137" s="142">
        <f>IF(N137="zákl. přenesená",J137,0)</f>
        <v>0</v>
      </c>
      <c r="BH137" s="142">
        <f>IF(N137="sníž. přenesená",J137,0)</f>
        <v>0</v>
      </c>
      <c r="BI137" s="142">
        <f>IF(N137="nulová",J137,0)</f>
        <v>0</v>
      </c>
      <c r="BJ137" s="14" t="s">
        <v>84</v>
      </c>
      <c r="BK137" s="142">
        <f>ROUND(I137*H137,2)</f>
        <v>0</v>
      </c>
      <c r="BL137" s="14" t="s">
        <v>148</v>
      </c>
      <c r="BM137" s="244" t="s">
        <v>537</v>
      </c>
    </row>
    <row r="138" s="2" customFormat="1" ht="24.15" customHeight="1">
      <c r="A138" s="37"/>
      <c r="B138" s="38"/>
      <c r="C138" s="232" t="s">
        <v>200</v>
      </c>
      <c r="D138" s="232" t="s">
        <v>144</v>
      </c>
      <c r="E138" s="233" t="s">
        <v>538</v>
      </c>
      <c r="F138" s="234" t="s">
        <v>539</v>
      </c>
      <c r="G138" s="235" t="s">
        <v>237</v>
      </c>
      <c r="H138" s="236">
        <v>151</v>
      </c>
      <c r="I138" s="237"/>
      <c r="J138" s="238">
        <f>ROUND(I138*H138,2)</f>
        <v>0</v>
      </c>
      <c r="K138" s="239"/>
      <c r="L138" s="40"/>
      <c r="M138" s="240" t="s">
        <v>1</v>
      </c>
      <c r="N138" s="241" t="s">
        <v>41</v>
      </c>
      <c r="O138" s="90"/>
      <c r="P138" s="242">
        <f>O138*H138</f>
        <v>0</v>
      </c>
      <c r="Q138" s="242">
        <v>0</v>
      </c>
      <c r="R138" s="242">
        <f>Q138*H138</f>
        <v>0</v>
      </c>
      <c r="S138" s="242">
        <v>0</v>
      </c>
      <c r="T138" s="24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44" t="s">
        <v>148</v>
      </c>
      <c r="AT138" s="244" t="s">
        <v>144</v>
      </c>
      <c r="AU138" s="244" t="s">
        <v>86</v>
      </c>
      <c r="AY138" s="14" t="s">
        <v>142</v>
      </c>
      <c r="BE138" s="142">
        <f>IF(N138="základní",J138,0)</f>
        <v>0</v>
      </c>
      <c r="BF138" s="142">
        <f>IF(N138="snížená",J138,0)</f>
        <v>0</v>
      </c>
      <c r="BG138" s="142">
        <f>IF(N138="zákl. přenesená",J138,0)</f>
        <v>0</v>
      </c>
      <c r="BH138" s="142">
        <f>IF(N138="sníž. přenesená",J138,0)</f>
        <v>0</v>
      </c>
      <c r="BI138" s="142">
        <f>IF(N138="nulová",J138,0)</f>
        <v>0</v>
      </c>
      <c r="BJ138" s="14" t="s">
        <v>84</v>
      </c>
      <c r="BK138" s="142">
        <f>ROUND(I138*H138,2)</f>
        <v>0</v>
      </c>
      <c r="BL138" s="14" t="s">
        <v>148</v>
      </c>
      <c r="BM138" s="244" t="s">
        <v>540</v>
      </c>
    </row>
    <row r="139" s="2" customFormat="1" ht="16.5" customHeight="1">
      <c r="A139" s="37"/>
      <c r="B139" s="38"/>
      <c r="C139" s="250" t="s">
        <v>204</v>
      </c>
      <c r="D139" s="250" t="s">
        <v>329</v>
      </c>
      <c r="E139" s="251" t="s">
        <v>541</v>
      </c>
      <c r="F139" s="252" t="s">
        <v>542</v>
      </c>
      <c r="G139" s="253" t="s">
        <v>271</v>
      </c>
      <c r="H139" s="254">
        <v>302</v>
      </c>
      <c r="I139" s="255"/>
      <c r="J139" s="256">
        <f>ROUND(I139*H139,2)</f>
        <v>0</v>
      </c>
      <c r="K139" s="257"/>
      <c r="L139" s="258"/>
      <c r="M139" s="259" t="s">
        <v>1</v>
      </c>
      <c r="N139" s="260" t="s">
        <v>41</v>
      </c>
      <c r="O139" s="90"/>
      <c r="P139" s="242">
        <f>O139*H139</f>
        <v>0</v>
      </c>
      <c r="Q139" s="242">
        <v>1</v>
      </c>
      <c r="R139" s="242">
        <f>Q139*H139</f>
        <v>302</v>
      </c>
      <c r="S139" s="242">
        <v>0</v>
      </c>
      <c r="T139" s="24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44" t="s">
        <v>173</v>
      </c>
      <c r="AT139" s="244" t="s">
        <v>329</v>
      </c>
      <c r="AU139" s="244" t="s">
        <v>86</v>
      </c>
      <c r="AY139" s="14" t="s">
        <v>142</v>
      </c>
      <c r="BE139" s="142">
        <f>IF(N139="základní",J139,0)</f>
        <v>0</v>
      </c>
      <c r="BF139" s="142">
        <f>IF(N139="snížená",J139,0)</f>
        <v>0</v>
      </c>
      <c r="BG139" s="142">
        <f>IF(N139="zákl. přenesená",J139,0)</f>
        <v>0</v>
      </c>
      <c r="BH139" s="142">
        <f>IF(N139="sníž. přenesená",J139,0)</f>
        <v>0</v>
      </c>
      <c r="BI139" s="142">
        <f>IF(N139="nulová",J139,0)</f>
        <v>0</v>
      </c>
      <c r="BJ139" s="14" t="s">
        <v>84</v>
      </c>
      <c r="BK139" s="142">
        <f>ROUND(I139*H139,2)</f>
        <v>0</v>
      </c>
      <c r="BL139" s="14" t="s">
        <v>148</v>
      </c>
      <c r="BM139" s="244" t="s">
        <v>543</v>
      </c>
    </row>
    <row r="140" s="12" customFormat="1" ht="22.8" customHeight="1">
      <c r="A140" s="12"/>
      <c r="B140" s="216"/>
      <c r="C140" s="217"/>
      <c r="D140" s="218" t="s">
        <v>75</v>
      </c>
      <c r="E140" s="230" t="s">
        <v>148</v>
      </c>
      <c r="F140" s="230" t="s">
        <v>291</v>
      </c>
      <c r="G140" s="217"/>
      <c r="H140" s="217"/>
      <c r="I140" s="220"/>
      <c r="J140" s="231">
        <f>BK140</f>
        <v>0</v>
      </c>
      <c r="K140" s="217"/>
      <c r="L140" s="222"/>
      <c r="M140" s="223"/>
      <c r="N140" s="224"/>
      <c r="O140" s="224"/>
      <c r="P140" s="225">
        <f>P141</f>
        <v>0</v>
      </c>
      <c r="Q140" s="224"/>
      <c r="R140" s="225">
        <f>R141</f>
        <v>0</v>
      </c>
      <c r="S140" s="224"/>
      <c r="T140" s="226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7" t="s">
        <v>84</v>
      </c>
      <c r="AT140" s="228" t="s">
        <v>75</v>
      </c>
      <c r="AU140" s="228" t="s">
        <v>84</v>
      </c>
      <c r="AY140" s="227" t="s">
        <v>142</v>
      </c>
      <c r="BK140" s="229">
        <f>BK141</f>
        <v>0</v>
      </c>
    </row>
    <row r="141" s="2" customFormat="1" ht="16.5" customHeight="1">
      <c r="A141" s="37"/>
      <c r="B141" s="38"/>
      <c r="C141" s="232" t="s">
        <v>208</v>
      </c>
      <c r="D141" s="232" t="s">
        <v>144</v>
      </c>
      <c r="E141" s="233" t="s">
        <v>544</v>
      </c>
      <c r="F141" s="234" t="s">
        <v>545</v>
      </c>
      <c r="G141" s="235" t="s">
        <v>237</v>
      </c>
      <c r="H141" s="236">
        <v>33</v>
      </c>
      <c r="I141" s="237"/>
      <c r="J141" s="238">
        <f>ROUND(I141*H141,2)</f>
        <v>0</v>
      </c>
      <c r="K141" s="239"/>
      <c r="L141" s="40"/>
      <c r="M141" s="240" t="s">
        <v>1</v>
      </c>
      <c r="N141" s="241" t="s">
        <v>41</v>
      </c>
      <c r="O141" s="90"/>
      <c r="P141" s="242">
        <f>O141*H141</f>
        <v>0</v>
      </c>
      <c r="Q141" s="242">
        <v>0</v>
      </c>
      <c r="R141" s="242">
        <f>Q141*H141</f>
        <v>0</v>
      </c>
      <c r="S141" s="242">
        <v>0</v>
      </c>
      <c r="T141" s="24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44" t="s">
        <v>148</v>
      </c>
      <c r="AT141" s="244" t="s">
        <v>144</v>
      </c>
      <c r="AU141" s="244" t="s">
        <v>86</v>
      </c>
      <c r="AY141" s="14" t="s">
        <v>142</v>
      </c>
      <c r="BE141" s="142">
        <f>IF(N141="základní",J141,0)</f>
        <v>0</v>
      </c>
      <c r="BF141" s="142">
        <f>IF(N141="snížená",J141,0)</f>
        <v>0</v>
      </c>
      <c r="BG141" s="142">
        <f>IF(N141="zákl. přenesená",J141,0)</f>
        <v>0</v>
      </c>
      <c r="BH141" s="142">
        <f>IF(N141="sníž. přenesená",J141,0)</f>
        <v>0</v>
      </c>
      <c r="BI141" s="142">
        <f>IF(N141="nulová",J141,0)</f>
        <v>0</v>
      </c>
      <c r="BJ141" s="14" t="s">
        <v>84</v>
      </c>
      <c r="BK141" s="142">
        <f>ROUND(I141*H141,2)</f>
        <v>0</v>
      </c>
      <c r="BL141" s="14" t="s">
        <v>148</v>
      </c>
      <c r="BM141" s="244" t="s">
        <v>546</v>
      </c>
    </row>
    <row r="142" s="12" customFormat="1" ht="22.8" customHeight="1">
      <c r="A142" s="12"/>
      <c r="B142" s="216"/>
      <c r="C142" s="217"/>
      <c r="D142" s="218" t="s">
        <v>75</v>
      </c>
      <c r="E142" s="230" t="s">
        <v>173</v>
      </c>
      <c r="F142" s="230" t="s">
        <v>469</v>
      </c>
      <c r="G142" s="217"/>
      <c r="H142" s="217"/>
      <c r="I142" s="220"/>
      <c r="J142" s="231">
        <f>BK142</f>
        <v>0</v>
      </c>
      <c r="K142" s="217"/>
      <c r="L142" s="222"/>
      <c r="M142" s="223"/>
      <c r="N142" s="224"/>
      <c r="O142" s="224"/>
      <c r="P142" s="225">
        <f>SUM(P143:P172)</f>
        <v>0</v>
      </c>
      <c r="Q142" s="224"/>
      <c r="R142" s="225">
        <f>SUM(R143:R172)</f>
        <v>44.599400000000003</v>
      </c>
      <c r="S142" s="224"/>
      <c r="T142" s="226">
        <f>SUM(T143:T172)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7" t="s">
        <v>84</v>
      </c>
      <c r="AT142" s="228" t="s">
        <v>75</v>
      </c>
      <c r="AU142" s="228" t="s">
        <v>84</v>
      </c>
      <c r="AY142" s="227" t="s">
        <v>142</v>
      </c>
      <c r="BK142" s="229">
        <f>SUM(BK143:BK172)</f>
        <v>0</v>
      </c>
    </row>
    <row r="143" s="2" customFormat="1" ht="33" customHeight="1">
      <c r="A143" s="37"/>
      <c r="B143" s="38"/>
      <c r="C143" s="232" t="s">
        <v>212</v>
      </c>
      <c r="D143" s="232" t="s">
        <v>144</v>
      </c>
      <c r="E143" s="233" t="s">
        <v>547</v>
      </c>
      <c r="F143" s="234" t="s">
        <v>548</v>
      </c>
      <c r="G143" s="235" t="s">
        <v>387</v>
      </c>
      <c r="H143" s="236">
        <v>246</v>
      </c>
      <c r="I143" s="237"/>
      <c r="J143" s="238">
        <f>ROUND(I143*H143,2)</f>
        <v>0</v>
      </c>
      <c r="K143" s="239"/>
      <c r="L143" s="40"/>
      <c r="M143" s="240" t="s">
        <v>1</v>
      </c>
      <c r="N143" s="241" t="s">
        <v>41</v>
      </c>
      <c r="O143" s="90"/>
      <c r="P143" s="242">
        <f>O143*H143</f>
        <v>0</v>
      </c>
      <c r="Q143" s="242">
        <v>5.0000000000000002E-05</v>
      </c>
      <c r="R143" s="242">
        <f>Q143*H143</f>
        <v>0.0123</v>
      </c>
      <c r="S143" s="242">
        <v>0</v>
      </c>
      <c r="T143" s="24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44" t="s">
        <v>148</v>
      </c>
      <c r="AT143" s="244" t="s">
        <v>144</v>
      </c>
      <c r="AU143" s="244" t="s">
        <v>86</v>
      </c>
      <c r="AY143" s="14" t="s">
        <v>142</v>
      </c>
      <c r="BE143" s="142">
        <f>IF(N143="základní",J143,0)</f>
        <v>0</v>
      </c>
      <c r="BF143" s="142">
        <f>IF(N143="snížená",J143,0)</f>
        <v>0</v>
      </c>
      <c r="BG143" s="142">
        <f>IF(N143="zákl. přenesená",J143,0)</f>
        <v>0</v>
      </c>
      <c r="BH143" s="142">
        <f>IF(N143="sníž. přenesená",J143,0)</f>
        <v>0</v>
      </c>
      <c r="BI143" s="142">
        <f>IF(N143="nulová",J143,0)</f>
        <v>0</v>
      </c>
      <c r="BJ143" s="14" t="s">
        <v>84</v>
      </c>
      <c r="BK143" s="142">
        <f>ROUND(I143*H143,2)</f>
        <v>0</v>
      </c>
      <c r="BL143" s="14" t="s">
        <v>148</v>
      </c>
      <c r="BM143" s="244" t="s">
        <v>549</v>
      </c>
    </row>
    <row r="144" s="2" customFormat="1" ht="24.15" customHeight="1">
      <c r="A144" s="37"/>
      <c r="B144" s="38"/>
      <c r="C144" s="250" t="s">
        <v>216</v>
      </c>
      <c r="D144" s="250" t="s">
        <v>329</v>
      </c>
      <c r="E144" s="251" t="s">
        <v>550</v>
      </c>
      <c r="F144" s="252" t="s">
        <v>551</v>
      </c>
      <c r="G144" s="253" t="s">
        <v>387</v>
      </c>
      <c r="H144" s="254">
        <v>246</v>
      </c>
      <c r="I144" s="255"/>
      <c r="J144" s="256">
        <f>ROUND(I144*H144,2)</f>
        <v>0</v>
      </c>
      <c r="K144" s="257"/>
      <c r="L144" s="258"/>
      <c r="M144" s="259" t="s">
        <v>1</v>
      </c>
      <c r="N144" s="260" t="s">
        <v>41</v>
      </c>
      <c r="O144" s="90"/>
      <c r="P144" s="242">
        <f>O144*H144</f>
        <v>0</v>
      </c>
      <c r="Q144" s="242">
        <v>0.074999999999999997</v>
      </c>
      <c r="R144" s="242">
        <f>Q144*H144</f>
        <v>18.449999999999999</v>
      </c>
      <c r="S144" s="242">
        <v>0</v>
      </c>
      <c r="T144" s="24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44" t="s">
        <v>173</v>
      </c>
      <c r="AT144" s="244" t="s">
        <v>329</v>
      </c>
      <c r="AU144" s="244" t="s">
        <v>86</v>
      </c>
      <c r="AY144" s="14" t="s">
        <v>142</v>
      </c>
      <c r="BE144" s="142">
        <f>IF(N144="základní",J144,0)</f>
        <v>0</v>
      </c>
      <c r="BF144" s="142">
        <f>IF(N144="snížená",J144,0)</f>
        <v>0</v>
      </c>
      <c r="BG144" s="142">
        <f>IF(N144="zákl. přenesená",J144,0)</f>
        <v>0</v>
      </c>
      <c r="BH144" s="142">
        <f>IF(N144="sníž. přenesená",J144,0)</f>
        <v>0</v>
      </c>
      <c r="BI144" s="142">
        <f>IF(N144="nulová",J144,0)</f>
        <v>0</v>
      </c>
      <c r="BJ144" s="14" t="s">
        <v>84</v>
      </c>
      <c r="BK144" s="142">
        <f>ROUND(I144*H144,2)</f>
        <v>0</v>
      </c>
      <c r="BL144" s="14" t="s">
        <v>148</v>
      </c>
      <c r="BM144" s="244" t="s">
        <v>552</v>
      </c>
    </row>
    <row r="145" s="2" customFormat="1" ht="24.15" customHeight="1">
      <c r="A145" s="37"/>
      <c r="B145" s="38"/>
      <c r="C145" s="232" t="s">
        <v>220</v>
      </c>
      <c r="D145" s="232" t="s">
        <v>144</v>
      </c>
      <c r="E145" s="233" t="s">
        <v>553</v>
      </c>
      <c r="F145" s="234" t="s">
        <v>554</v>
      </c>
      <c r="G145" s="235" t="s">
        <v>152</v>
      </c>
      <c r="H145" s="236">
        <v>18</v>
      </c>
      <c r="I145" s="237"/>
      <c r="J145" s="238">
        <f>ROUND(I145*H145,2)</f>
        <v>0</v>
      </c>
      <c r="K145" s="239"/>
      <c r="L145" s="40"/>
      <c r="M145" s="240" t="s">
        <v>1</v>
      </c>
      <c r="N145" s="241" t="s">
        <v>41</v>
      </c>
      <c r="O145" s="90"/>
      <c r="P145" s="242">
        <f>O145*H145</f>
        <v>0</v>
      </c>
      <c r="Q145" s="242">
        <v>0.00014999999999999999</v>
      </c>
      <c r="R145" s="242">
        <f>Q145*H145</f>
        <v>0.0026999999999999997</v>
      </c>
      <c r="S145" s="242">
        <v>0</v>
      </c>
      <c r="T145" s="24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44" t="s">
        <v>148</v>
      </c>
      <c r="AT145" s="244" t="s">
        <v>144</v>
      </c>
      <c r="AU145" s="244" t="s">
        <v>86</v>
      </c>
      <c r="AY145" s="14" t="s">
        <v>142</v>
      </c>
      <c r="BE145" s="142">
        <f>IF(N145="základní",J145,0)</f>
        <v>0</v>
      </c>
      <c r="BF145" s="142">
        <f>IF(N145="snížená",J145,0)</f>
        <v>0</v>
      </c>
      <c r="BG145" s="142">
        <f>IF(N145="zákl. přenesená",J145,0)</f>
        <v>0</v>
      </c>
      <c r="BH145" s="142">
        <f>IF(N145="sníž. přenesená",J145,0)</f>
        <v>0</v>
      </c>
      <c r="BI145" s="142">
        <f>IF(N145="nulová",J145,0)</f>
        <v>0</v>
      </c>
      <c r="BJ145" s="14" t="s">
        <v>84</v>
      </c>
      <c r="BK145" s="142">
        <f>ROUND(I145*H145,2)</f>
        <v>0</v>
      </c>
      <c r="BL145" s="14" t="s">
        <v>148</v>
      </c>
      <c r="BM145" s="244" t="s">
        <v>555</v>
      </c>
    </row>
    <row r="146" s="2" customFormat="1" ht="33" customHeight="1">
      <c r="A146" s="37"/>
      <c r="B146" s="38"/>
      <c r="C146" s="250" t="s">
        <v>7</v>
      </c>
      <c r="D146" s="250" t="s">
        <v>329</v>
      </c>
      <c r="E146" s="251" t="s">
        <v>556</v>
      </c>
      <c r="F146" s="252" t="s">
        <v>557</v>
      </c>
      <c r="G146" s="253" t="s">
        <v>152</v>
      </c>
      <c r="H146" s="254">
        <v>18</v>
      </c>
      <c r="I146" s="255"/>
      <c r="J146" s="256">
        <f>ROUND(I146*H146,2)</f>
        <v>0</v>
      </c>
      <c r="K146" s="257"/>
      <c r="L146" s="258"/>
      <c r="M146" s="259" t="s">
        <v>1</v>
      </c>
      <c r="N146" s="260" t="s">
        <v>41</v>
      </c>
      <c r="O146" s="90"/>
      <c r="P146" s="242">
        <f>O146*H146</f>
        <v>0</v>
      </c>
      <c r="Q146" s="242">
        <v>0.042000000000000003</v>
      </c>
      <c r="R146" s="242">
        <f>Q146*H146</f>
        <v>0.75600000000000001</v>
      </c>
      <c r="S146" s="242">
        <v>0</v>
      </c>
      <c r="T146" s="24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44" t="s">
        <v>173</v>
      </c>
      <c r="AT146" s="244" t="s">
        <v>329</v>
      </c>
      <c r="AU146" s="244" t="s">
        <v>86</v>
      </c>
      <c r="AY146" s="14" t="s">
        <v>142</v>
      </c>
      <c r="BE146" s="142">
        <f>IF(N146="základní",J146,0)</f>
        <v>0</v>
      </c>
      <c r="BF146" s="142">
        <f>IF(N146="snížená",J146,0)</f>
        <v>0</v>
      </c>
      <c r="BG146" s="142">
        <f>IF(N146="zákl. přenesená",J146,0)</f>
        <v>0</v>
      </c>
      <c r="BH146" s="142">
        <f>IF(N146="sníž. přenesená",J146,0)</f>
        <v>0</v>
      </c>
      <c r="BI146" s="142">
        <f>IF(N146="nulová",J146,0)</f>
        <v>0</v>
      </c>
      <c r="BJ146" s="14" t="s">
        <v>84</v>
      </c>
      <c r="BK146" s="142">
        <f>ROUND(I146*H146,2)</f>
        <v>0</v>
      </c>
      <c r="BL146" s="14" t="s">
        <v>148</v>
      </c>
      <c r="BM146" s="244" t="s">
        <v>558</v>
      </c>
    </row>
    <row r="147" s="2" customFormat="1" ht="24.15" customHeight="1">
      <c r="A147" s="37"/>
      <c r="B147" s="38"/>
      <c r="C147" s="232" t="s">
        <v>296</v>
      </c>
      <c r="D147" s="232" t="s">
        <v>144</v>
      </c>
      <c r="E147" s="233" t="s">
        <v>559</v>
      </c>
      <c r="F147" s="234" t="s">
        <v>560</v>
      </c>
      <c r="G147" s="235" t="s">
        <v>387</v>
      </c>
      <c r="H147" s="236">
        <v>70</v>
      </c>
      <c r="I147" s="237"/>
      <c r="J147" s="238">
        <f>ROUND(I147*H147,2)</f>
        <v>0</v>
      </c>
      <c r="K147" s="239"/>
      <c r="L147" s="40"/>
      <c r="M147" s="240" t="s">
        <v>1</v>
      </c>
      <c r="N147" s="241" t="s">
        <v>41</v>
      </c>
      <c r="O147" s="90"/>
      <c r="P147" s="242">
        <f>O147*H147</f>
        <v>0</v>
      </c>
      <c r="Q147" s="242">
        <v>1.0000000000000001E-05</v>
      </c>
      <c r="R147" s="242">
        <f>Q147*H147</f>
        <v>0.0007000000000000001</v>
      </c>
      <c r="S147" s="242">
        <v>0</v>
      </c>
      <c r="T147" s="24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44" t="s">
        <v>148</v>
      </c>
      <c r="AT147" s="244" t="s">
        <v>144</v>
      </c>
      <c r="AU147" s="244" t="s">
        <v>86</v>
      </c>
      <c r="AY147" s="14" t="s">
        <v>142</v>
      </c>
      <c r="BE147" s="142">
        <f>IF(N147="základní",J147,0)</f>
        <v>0</v>
      </c>
      <c r="BF147" s="142">
        <f>IF(N147="snížená",J147,0)</f>
        <v>0</v>
      </c>
      <c r="BG147" s="142">
        <f>IF(N147="zákl. přenesená",J147,0)</f>
        <v>0</v>
      </c>
      <c r="BH147" s="142">
        <f>IF(N147="sníž. přenesená",J147,0)</f>
        <v>0</v>
      </c>
      <c r="BI147" s="142">
        <f>IF(N147="nulová",J147,0)</f>
        <v>0</v>
      </c>
      <c r="BJ147" s="14" t="s">
        <v>84</v>
      </c>
      <c r="BK147" s="142">
        <f>ROUND(I147*H147,2)</f>
        <v>0</v>
      </c>
      <c r="BL147" s="14" t="s">
        <v>148</v>
      </c>
      <c r="BM147" s="244" t="s">
        <v>561</v>
      </c>
    </row>
    <row r="148" s="2" customFormat="1" ht="24.15" customHeight="1">
      <c r="A148" s="37"/>
      <c r="B148" s="38"/>
      <c r="C148" s="250" t="s">
        <v>300</v>
      </c>
      <c r="D148" s="250" t="s">
        <v>329</v>
      </c>
      <c r="E148" s="251" t="s">
        <v>562</v>
      </c>
      <c r="F148" s="252" t="s">
        <v>563</v>
      </c>
      <c r="G148" s="253" t="s">
        <v>387</v>
      </c>
      <c r="H148" s="254">
        <v>18</v>
      </c>
      <c r="I148" s="255"/>
      <c r="J148" s="256">
        <f>ROUND(I148*H148,2)</f>
        <v>0</v>
      </c>
      <c r="K148" s="257"/>
      <c r="L148" s="258"/>
      <c r="M148" s="259" t="s">
        <v>1</v>
      </c>
      <c r="N148" s="260" t="s">
        <v>41</v>
      </c>
      <c r="O148" s="90"/>
      <c r="P148" s="242">
        <f>O148*H148</f>
        <v>0</v>
      </c>
      <c r="Q148" s="242">
        <v>0.0026700000000000001</v>
      </c>
      <c r="R148" s="242">
        <f>Q148*H148</f>
        <v>0.048059999999999999</v>
      </c>
      <c r="S148" s="242">
        <v>0</v>
      </c>
      <c r="T148" s="24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44" t="s">
        <v>173</v>
      </c>
      <c r="AT148" s="244" t="s">
        <v>329</v>
      </c>
      <c r="AU148" s="244" t="s">
        <v>86</v>
      </c>
      <c r="AY148" s="14" t="s">
        <v>142</v>
      </c>
      <c r="BE148" s="142">
        <f>IF(N148="základní",J148,0)</f>
        <v>0</v>
      </c>
      <c r="BF148" s="142">
        <f>IF(N148="snížená",J148,0)</f>
        <v>0</v>
      </c>
      <c r="BG148" s="142">
        <f>IF(N148="zákl. přenesená",J148,0)</f>
        <v>0</v>
      </c>
      <c r="BH148" s="142">
        <f>IF(N148="sníž. přenesená",J148,0)</f>
        <v>0</v>
      </c>
      <c r="BI148" s="142">
        <f>IF(N148="nulová",J148,0)</f>
        <v>0</v>
      </c>
      <c r="BJ148" s="14" t="s">
        <v>84</v>
      </c>
      <c r="BK148" s="142">
        <f>ROUND(I148*H148,2)</f>
        <v>0</v>
      </c>
      <c r="BL148" s="14" t="s">
        <v>148</v>
      </c>
      <c r="BM148" s="244" t="s">
        <v>564</v>
      </c>
    </row>
    <row r="149" s="2" customFormat="1" ht="24.15" customHeight="1">
      <c r="A149" s="37"/>
      <c r="B149" s="38"/>
      <c r="C149" s="250" t="s">
        <v>304</v>
      </c>
      <c r="D149" s="250" t="s">
        <v>329</v>
      </c>
      <c r="E149" s="251" t="s">
        <v>565</v>
      </c>
      <c r="F149" s="252" t="s">
        <v>566</v>
      </c>
      <c r="G149" s="253" t="s">
        <v>387</v>
      </c>
      <c r="H149" s="254">
        <v>54</v>
      </c>
      <c r="I149" s="255"/>
      <c r="J149" s="256">
        <f>ROUND(I149*H149,2)</f>
        <v>0</v>
      </c>
      <c r="K149" s="257"/>
      <c r="L149" s="258"/>
      <c r="M149" s="259" t="s">
        <v>1</v>
      </c>
      <c r="N149" s="260" t="s">
        <v>41</v>
      </c>
      <c r="O149" s="90"/>
      <c r="P149" s="242">
        <f>O149*H149</f>
        <v>0</v>
      </c>
      <c r="Q149" s="242">
        <v>0.0026700000000000001</v>
      </c>
      <c r="R149" s="242">
        <f>Q149*H149</f>
        <v>0.14418</v>
      </c>
      <c r="S149" s="242">
        <v>0</v>
      </c>
      <c r="T149" s="24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44" t="s">
        <v>173</v>
      </c>
      <c r="AT149" s="244" t="s">
        <v>329</v>
      </c>
      <c r="AU149" s="244" t="s">
        <v>86</v>
      </c>
      <c r="AY149" s="14" t="s">
        <v>142</v>
      </c>
      <c r="BE149" s="142">
        <f>IF(N149="základní",J149,0)</f>
        <v>0</v>
      </c>
      <c r="BF149" s="142">
        <f>IF(N149="snížená",J149,0)</f>
        <v>0</v>
      </c>
      <c r="BG149" s="142">
        <f>IF(N149="zákl. přenesená",J149,0)</f>
        <v>0</v>
      </c>
      <c r="BH149" s="142">
        <f>IF(N149="sníž. přenesená",J149,0)</f>
        <v>0</v>
      </c>
      <c r="BI149" s="142">
        <f>IF(N149="nulová",J149,0)</f>
        <v>0</v>
      </c>
      <c r="BJ149" s="14" t="s">
        <v>84</v>
      </c>
      <c r="BK149" s="142">
        <f>ROUND(I149*H149,2)</f>
        <v>0</v>
      </c>
      <c r="BL149" s="14" t="s">
        <v>148</v>
      </c>
      <c r="BM149" s="244" t="s">
        <v>567</v>
      </c>
    </row>
    <row r="150" s="2" customFormat="1" ht="33" customHeight="1">
      <c r="A150" s="37"/>
      <c r="B150" s="38"/>
      <c r="C150" s="232" t="s">
        <v>308</v>
      </c>
      <c r="D150" s="232" t="s">
        <v>144</v>
      </c>
      <c r="E150" s="233" t="s">
        <v>568</v>
      </c>
      <c r="F150" s="234" t="s">
        <v>569</v>
      </c>
      <c r="G150" s="235" t="s">
        <v>152</v>
      </c>
      <c r="H150" s="236">
        <v>9</v>
      </c>
      <c r="I150" s="237"/>
      <c r="J150" s="238">
        <f>ROUND(I150*H150,2)</f>
        <v>0</v>
      </c>
      <c r="K150" s="239"/>
      <c r="L150" s="40"/>
      <c r="M150" s="240" t="s">
        <v>1</v>
      </c>
      <c r="N150" s="241" t="s">
        <v>41</v>
      </c>
      <c r="O150" s="90"/>
      <c r="P150" s="242">
        <f>O150*H150</f>
        <v>0</v>
      </c>
      <c r="Q150" s="242">
        <v>0</v>
      </c>
      <c r="R150" s="242">
        <f>Q150*H150</f>
        <v>0</v>
      </c>
      <c r="S150" s="242">
        <v>0</v>
      </c>
      <c r="T150" s="24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44" t="s">
        <v>148</v>
      </c>
      <c r="AT150" s="244" t="s">
        <v>144</v>
      </c>
      <c r="AU150" s="244" t="s">
        <v>86</v>
      </c>
      <c r="AY150" s="14" t="s">
        <v>142</v>
      </c>
      <c r="BE150" s="142">
        <f>IF(N150="základní",J150,0)</f>
        <v>0</v>
      </c>
      <c r="BF150" s="142">
        <f>IF(N150="snížená",J150,0)</f>
        <v>0</v>
      </c>
      <c r="BG150" s="142">
        <f>IF(N150="zákl. přenesená",J150,0)</f>
        <v>0</v>
      </c>
      <c r="BH150" s="142">
        <f>IF(N150="sníž. přenesená",J150,0)</f>
        <v>0</v>
      </c>
      <c r="BI150" s="142">
        <f>IF(N150="nulová",J150,0)</f>
        <v>0</v>
      </c>
      <c r="BJ150" s="14" t="s">
        <v>84</v>
      </c>
      <c r="BK150" s="142">
        <f>ROUND(I150*H150,2)</f>
        <v>0</v>
      </c>
      <c r="BL150" s="14" t="s">
        <v>148</v>
      </c>
      <c r="BM150" s="244" t="s">
        <v>570</v>
      </c>
    </row>
    <row r="151" s="2" customFormat="1" ht="16.5" customHeight="1">
      <c r="A151" s="37"/>
      <c r="B151" s="38"/>
      <c r="C151" s="250" t="s">
        <v>312</v>
      </c>
      <c r="D151" s="250" t="s">
        <v>329</v>
      </c>
      <c r="E151" s="251" t="s">
        <v>571</v>
      </c>
      <c r="F151" s="252" t="s">
        <v>572</v>
      </c>
      <c r="G151" s="253" t="s">
        <v>152</v>
      </c>
      <c r="H151" s="254">
        <v>9</v>
      </c>
      <c r="I151" s="255"/>
      <c r="J151" s="256">
        <f>ROUND(I151*H151,2)</f>
        <v>0</v>
      </c>
      <c r="K151" s="257"/>
      <c r="L151" s="258"/>
      <c r="M151" s="259" t="s">
        <v>1</v>
      </c>
      <c r="N151" s="260" t="s">
        <v>41</v>
      </c>
      <c r="O151" s="90"/>
      <c r="P151" s="242">
        <f>O151*H151</f>
        <v>0</v>
      </c>
      <c r="Q151" s="242">
        <v>0.00029999999999999997</v>
      </c>
      <c r="R151" s="242">
        <f>Q151*H151</f>
        <v>0.0026999999999999997</v>
      </c>
      <c r="S151" s="242">
        <v>0</v>
      </c>
      <c r="T151" s="24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44" t="s">
        <v>173</v>
      </c>
      <c r="AT151" s="244" t="s">
        <v>329</v>
      </c>
      <c r="AU151" s="244" t="s">
        <v>86</v>
      </c>
      <c r="AY151" s="14" t="s">
        <v>142</v>
      </c>
      <c r="BE151" s="142">
        <f>IF(N151="základní",J151,0)</f>
        <v>0</v>
      </c>
      <c r="BF151" s="142">
        <f>IF(N151="snížená",J151,0)</f>
        <v>0</v>
      </c>
      <c r="BG151" s="142">
        <f>IF(N151="zákl. přenesená",J151,0)</f>
        <v>0</v>
      </c>
      <c r="BH151" s="142">
        <f>IF(N151="sníž. přenesená",J151,0)</f>
        <v>0</v>
      </c>
      <c r="BI151" s="142">
        <f>IF(N151="nulová",J151,0)</f>
        <v>0</v>
      </c>
      <c r="BJ151" s="14" t="s">
        <v>84</v>
      </c>
      <c r="BK151" s="142">
        <f>ROUND(I151*H151,2)</f>
        <v>0</v>
      </c>
      <c r="BL151" s="14" t="s">
        <v>148</v>
      </c>
      <c r="BM151" s="244" t="s">
        <v>573</v>
      </c>
    </row>
    <row r="152" s="2" customFormat="1" ht="33" customHeight="1">
      <c r="A152" s="37"/>
      <c r="B152" s="38"/>
      <c r="C152" s="232" t="s">
        <v>316</v>
      </c>
      <c r="D152" s="232" t="s">
        <v>144</v>
      </c>
      <c r="E152" s="233" t="s">
        <v>574</v>
      </c>
      <c r="F152" s="234" t="s">
        <v>575</v>
      </c>
      <c r="G152" s="235" t="s">
        <v>152</v>
      </c>
      <c r="H152" s="236">
        <v>18</v>
      </c>
      <c r="I152" s="237"/>
      <c r="J152" s="238">
        <f>ROUND(I152*H152,2)</f>
        <v>0</v>
      </c>
      <c r="K152" s="239"/>
      <c r="L152" s="40"/>
      <c r="M152" s="240" t="s">
        <v>1</v>
      </c>
      <c r="N152" s="241" t="s">
        <v>41</v>
      </c>
      <c r="O152" s="90"/>
      <c r="P152" s="242">
        <f>O152*H152</f>
        <v>0</v>
      </c>
      <c r="Q152" s="242">
        <v>0</v>
      </c>
      <c r="R152" s="242">
        <f>Q152*H152</f>
        <v>0</v>
      </c>
      <c r="S152" s="242">
        <v>0</v>
      </c>
      <c r="T152" s="24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44" t="s">
        <v>148</v>
      </c>
      <c r="AT152" s="244" t="s">
        <v>144</v>
      </c>
      <c r="AU152" s="244" t="s">
        <v>86</v>
      </c>
      <c r="AY152" s="14" t="s">
        <v>142</v>
      </c>
      <c r="BE152" s="142">
        <f>IF(N152="základní",J152,0)</f>
        <v>0</v>
      </c>
      <c r="BF152" s="142">
        <f>IF(N152="snížená",J152,0)</f>
        <v>0</v>
      </c>
      <c r="BG152" s="142">
        <f>IF(N152="zákl. přenesená",J152,0)</f>
        <v>0</v>
      </c>
      <c r="BH152" s="142">
        <f>IF(N152="sníž. přenesená",J152,0)</f>
        <v>0</v>
      </c>
      <c r="BI152" s="142">
        <f>IF(N152="nulová",J152,0)</f>
        <v>0</v>
      </c>
      <c r="BJ152" s="14" t="s">
        <v>84</v>
      </c>
      <c r="BK152" s="142">
        <f>ROUND(I152*H152,2)</f>
        <v>0</v>
      </c>
      <c r="BL152" s="14" t="s">
        <v>148</v>
      </c>
      <c r="BM152" s="244" t="s">
        <v>576</v>
      </c>
    </row>
    <row r="153" s="2" customFormat="1" ht="21.75" customHeight="1">
      <c r="A153" s="37"/>
      <c r="B153" s="38"/>
      <c r="C153" s="250" t="s">
        <v>320</v>
      </c>
      <c r="D153" s="250" t="s">
        <v>329</v>
      </c>
      <c r="E153" s="251" t="s">
        <v>577</v>
      </c>
      <c r="F153" s="252" t="s">
        <v>578</v>
      </c>
      <c r="G153" s="253" t="s">
        <v>152</v>
      </c>
      <c r="H153" s="254">
        <v>9</v>
      </c>
      <c r="I153" s="255"/>
      <c r="J153" s="256">
        <f>ROUND(I153*H153,2)</f>
        <v>0</v>
      </c>
      <c r="K153" s="257"/>
      <c r="L153" s="258"/>
      <c r="M153" s="259" t="s">
        <v>1</v>
      </c>
      <c r="N153" s="260" t="s">
        <v>41</v>
      </c>
      <c r="O153" s="90"/>
      <c r="P153" s="242">
        <f>O153*H153</f>
        <v>0</v>
      </c>
      <c r="Q153" s="242">
        <v>0.00064999999999999997</v>
      </c>
      <c r="R153" s="242">
        <f>Q153*H153</f>
        <v>0.0058499999999999993</v>
      </c>
      <c r="S153" s="242">
        <v>0</v>
      </c>
      <c r="T153" s="24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44" t="s">
        <v>173</v>
      </c>
      <c r="AT153" s="244" t="s">
        <v>329</v>
      </c>
      <c r="AU153" s="244" t="s">
        <v>86</v>
      </c>
      <c r="AY153" s="14" t="s">
        <v>142</v>
      </c>
      <c r="BE153" s="142">
        <f>IF(N153="základní",J153,0)</f>
        <v>0</v>
      </c>
      <c r="BF153" s="142">
        <f>IF(N153="snížená",J153,0)</f>
        <v>0</v>
      </c>
      <c r="BG153" s="142">
        <f>IF(N153="zákl. přenesená",J153,0)</f>
        <v>0</v>
      </c>
      <c r="BH153" s="142">
        <f>IF(N153="sníž. přenesená",J153,0)</f>
        <v>0</v>
      </c>
      <c r="BI153" s="142">
        <f>IF(N153="nulová",J153,0)</f>
        <v>0</v>
      </c>
      <c r="BJ153" s="14" t="s">
        <v>84</v>
      </c>
      <c r="BK153" s="142">
        <f>ROUND(I153*H153,2)</f>
        <v>0</v>
      </c>
      <c r="BL153" s="14" t="s">
        <v>148</v>
      </c>
      <c r="BM153" s="244" t="s">
        <v>579</v>
      </c>
    </row>
    <row r="154" s="2" customFormat="1" ht="24.15" customHeight="1">
      <c r="A154" s="37"/>
      <c r="B154" s="38"/>
      <c r="C154" s="232" t="s">
        <v>324</v>
      </c>
      <c r="D154" s="232" t="s">
        <v>144</v>
      </c>
      <c r="E154" s="233" t="s">
        <v>580</v>
      </c>
      <c r="F154" s="234" t="s">
        <v>581</v>
      </c>
      <c r="G154" s="235" t="s">
        <v>152</v>
      </c>
      <c r="H154" s="236">
        <v>7</v>
      </c>
      <c r="I154" s="237"/>
      <c r="J154" s="238">
        <f>ROUND(I154*H154,2)</f>
        <v>0</v>
      </c>
      <c r="K154" s="239"/>
      <c r="L154" s="40"/>
      <c r="M154" s="240" t="s">
        <v>1</v>
      </c>
      <c r="N154" s="241" t="s">
        <v>41</v>
      </c>
      <c r="O154" s="90"/>
      <c r="P154" s="242">
        <f>O154*H154</f>
        <v>0</v>
      </c>
      <c r="Q154" s="242">
        <v>0.41948000000000002</v>
      </c>
      <c r="R154" s="242">
        <f>Q154*H154</f>
        <v>2.9363600000000001</v>
      </c>
      <c r="S154" s="242">
        <v>0</v>
      </c>
      <c r="T154" s="24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44" t="s">
        <v>148</v>
      </c>
      <c r="AT154" s="244" t="s">
        <v>144</v>
      </c>
      <c r="AU154" s="244" t="s">
        <v>86</v>
      </c>
      <c r="AY154" s="14" t="s">
        <v>142</v>
      </c>
      <c r="BE154" s="142">
        <f>IF(N154="základní",J154,0)</f>
        <v>0</v>
      </c>
      <c r="BF154" s="142">
        <f>IF(N154="snížená",J154,0)</f>
        <v>0</v>
      </c>
      <c r="BG154" s="142">
        <f>IF(N154="zákl. přenesená",J154,0)</f>
        <v>0</v>
      </c>
      <c r="BH154" s="142">
        <f>IF(N154="sníž. přenesená",J154,0)</f>
        <v>0</v>
      </c>
      <c r="BI154" s="142">
        <f>IF(N154="nulová",J154,0)</f>
        <v>0</v>
      </c>
      <c r="BJ154" s="14" t="s">
        <v>84</v>
      </c>
      <c r="BK154" s="142">
        <f>ROUND(I154*H154,2)</f>
        <v>0</v>
      </c>
      <c r="BL154" s="14" t="s">
        <v>148</v>
      </c>
      <c r="BM154" s="244" t="s">
        <v>582</v>
      </c>
    </row>
    <row r="155" s="2" customFormat="1" ht="21.75" customHeight="1">
      <c r="A155" s="37"/>
      <c r="B155" s="38"/>
      <c r="C155" s="250" t="s">
        <v>328</v>
      </c>
      <c r="D155" s="250" t="s">
        <v>329</v>
      </c>
      <c r="E155" s="251" t="s">
        <v>583</v>
      </c>
      <c r="F155" s="252" t="s">
        <v>584</v>
      </c>
      <c r="G155" s="253" t="s">
        <v>152</v>
      </c>
      <c r="H155" s="254">
        <v>7</v>
      </c>
      <c r="I155" s="255"/>
      <c r="J155" s="256">
        <f>ROUND(I155*H155,2)</f>
        <v>0</v>
      </c>
      <c r="K155" s="257"/>
      <c r="L155" s="258"/>
      <c r="M155" s="259" t="s">
        <v>1</v>
      </c>
      <c r="N155" s="260" t="s">
        <v>41</v>
      </c>
      <c r="O155" s="90"/>
      <c r="P155" s="242">
        <f>O155*H155</f>
        <v>0</v>
      </c>
      <c r="Q155" s="242">
        <v>1.6000000000000001</v>
      </c>
      <c r="R155" s="242">
        <f>Q155*H155</f>
        <v>11.200000000000001</v>
      </c>
      <c r="S155" s="242">
        <v>0</v>
      </c>
      <c r="T155" s="24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44" t="s">
        <v>173</v>
      </c>
      <c r="AT155" s="244" t="s">
        <v>329</v>
      </c>
      <c r="AU155" s="244" t="s">
        <v>86</v>
      </c>
      <c r="AY155" s="14" t="s">
        <v>142</v>
      </c>
      <c r="BE155" s="142">
        <f>IF(N155="základní",J155,0)</f>
        <v>0</v>
      </c>
      <c r="BF155" s="142">
        <f>IF(N155="snížená",J155,0)</f>
        <v>0</v>
      </c>
      <c r="BG155" s="142">
        <f>IF(N155="zákl. přenesená",J155,0)</f>
        <v>0</v>
      </c>
      <c r="BH155" s="142">
        <f>IF(N155="sníž. přenesená",J155,0)</f>
        <v>0</v>
      </c>
      <c r="BI155" s="142">
        <f>IF(N155="nulová",J155,0)</f>
        <v>0</v>
      </c>
      <c r="BJ155" s="14" t="s">
        <v>84</v>
      </c>
      <c r="BK155" s="142">
        <f>ROUND(I155*H155,2)</f>
        <v>0</v>
      </c>
      <c r="BL155" s="14" t="s">
        <v>148</v>
      </c>
      <c r="BM155" s="244" t="s">
        <v>585</v>
      </c>
    </row>
    <row r="156" s="2" customFormat="1" ht="24.15" customHeight="1">
      <c r="A156" s="37"/>
      <c r="B156" s="38"/>
      <c r="C156" s="232" t="s">
        <v>333</v>
      </c>
      <c r="D156" s="232" t="s">
        <v>144</v>
      </c>
      <c r="E156" s="233" t="s">
        <v>586</v>
      </c>
      <c r="F156" s="234" t="s">
        <v>587</v>
      </c>
      <c r="G156" s="235" t="s">
        <v>152</v>
      </c>
      <c r="H156" s="236">
        <v>4</v>
      </c>
      <c r="I156" s="237"/>
      <c r="J156" s="238">
        <f>ROUND(I156*H156,2)</f>
        <v>0</v>
      </c>
      <c r="K156" s="239"/>
      <c r="L156" s="40"/>
      <c r="M156" s="240" t="s">
        <v>1</v>
      </c>
      <c r="N156" s="241" t="s">
        <v>41</v>
      </c>
      <c r="O156" s="90"/>
      <c r="P156" s="242">
        <f>O156*H156</f>
        <v>0</v>
      </c>
      <c r="Q156" s="242">
        <v>0.0098899999999999995</v>
      </c>
      <c r="R156" s="242">
        <f>Q156*H156</f>
        <v>0.039559999999999998</v>
      </c>
      <c r="S156" s="242">
        <v>0</v>
      </c>
      <c r="T156" s="24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44" t="s">
        <v>148</v>
      </c>
      <c r="AT156" s="244" t="s">
        <v>144</v>
      </c>
      <c r="AU156" s="244" t="s">
        <v>86</v>
      </c>
      <c r="AY156" s="14" t="s">
        <v>142</v>
      </c>
      <c r="BE156" s="142">
        <f>IF(N156="základní",J156,0)</f>
        <v>0</v>
      </c>
      <c r="BF156" s="142">
        <f>IF(N156="snížená",J156,0)</f>
        <v>0</v>
      </c>
      <c r="BG156" s="142">
        <f>IF(N156="zákl. přenesená",J156,0)</f>
        <v>0</v>
      </c>
      <c r="BH156" s="142">
        <f>IF(N156="sníž. přenesená",J156,0)</f>
        <v>0</v>
      </c>
      <c r="BI156" s="142">
        <f>IF(N156="nulová",J156,0)</f>
        <v>0</v>
      </c>
      <c r="BJ156" s="14" t="s">
        <v>84</v>
      </c>
      <c r="BK156" s="142">
        <f>ROUND(I156*H156,2)</f>
        <v>0</v>
      </c>
      <c r="BL156" s="14" t="s">
        <v>148</v>
      </c>
      <c r="BM156" s="244" t="s">
        <v>588</v>
      </c>
    </row>
    <row r="157" s="2" customFormat="1" ht="21.75" customHeight="1">
      <c r="A157" s="37"/>
      <c r="B157" s="38"/>
      <c r="C157" s="250" t="s">
        <v>337</v>
      </c>
      <c r="D157" s="250" t="s">
        <v>329</v>
      </c>
      <c r="E157" s="251" t="s">
        <v>589</v>
      </c>
      <c r="F157" s="252" t="s">
        <v>590</v>
      </c>
      <c r="G157" s="253" t="s">
        <v>152</v>
      </c>
      <c r="H157" s="254">
        <v>4</v>
      </c>
      <c r="I157" s="255"/>
      <c r="J157" s="256">
        <f>ROUND(I157*H157,2)</f>
        <v>0</v>
      </c>
      <c r="K157" s="257"/>
      <c r="L157" s="258"/>
      <c r="M157" s="259" t="s">
        <v>1</v>
      </c>
      <c r="N157" s="260" t="s">
        <v>41</v>
      </c>
      <c r="O157" s="90"/>
      <c r="P157" s="242">
        <f>O157*H157</f>
        <v>0</v>
      </c>
      <c r="Q157" s="242">
        <v>0.254</v>
      </c>
      <c r="R157" s="242">
        <f>Q157*H157</f>
        <v>1.016</v>
      </c>
      <c r="S157" s="242">
        <v>0</v>
      </c>
      <c r="T157" s="24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44" t="s">
        <v>173</v>
      </c>
      <c r="AT157" s="244" t="s">
        <v>329</v>
      </c>
      <c r="AU157" s="244" t="s">
        <v>86</v>
      </c>
      <c r="AY157" s="14" t="s">
        <v>142</v>
      </c>
      <c r="BE157" s="142">
        <f>IF(N157="základní",J157,0)</f>
        <v>0</v>
      </c>
      <c r="BF157" s="142">
        <f>IF(N157="snížená",J157,0)</f>
        <v>0</v>
      </c>
      <c r="BG157" s="142">
        <f>IF(N157="zákl. přenesená",J157,0)</f>
        <v>0</v>
      </c>
      <c r="BH157" s="142">
        <f>IF(N157="sníž. přenesená",J157,0)</f>
        <v>0</v>
      </c>
      <c r="BI157" s="142">
        <f>IF(N157="nulová",J157,0)</f>
        <v>0</v>
      </c>
      <c r="BJ157" s="14" t="s">
        <v>84</v>
      </c>
      <c r="BK157" s="142">
        <f>ROUND(I157*H157,2)</f>
        <v>0</v>
      </c>
      <c r="BL157" s="14" t="s">
        <v>148</v>
      </c>
      <c r="BM157" s="244" t="s">
        <v>591</v>
      </c>
    </row>
    <row r="158" s="2" customFormat="1" ht="24.15" customHeight="1">
      <c r="A158" s="37"/>
      <c r="B158" s="38"/>
      <c r="C158" s="232" t="s">
        <v>343</v>
      </c>
      <c r="D158" s="232" t="s">
        <v>144</v>
      </c>
      <c r="E158" s="233" t="s">
        <v>592</v>
      </c>
      <c r="F158" s="234" t="s">
        <v>593</v>
      </c>
      <c r="G158" s="235" t="s">
        <v>152</v>
      </c>
      <c r="H158" s="236">
        <v>4</v>
      </c>
      <c r="I158" s="237"/>
      <c r="J158" s="238">
        <f>ROUND(I158*H158,2)</f>
        <v>0</v>
      </c>
      <c r="K158" s="239"/>
      <c r="L158" s="40"/>
      <c r="M158" s="240" t="s">
        <v>1</v>
      </c>
      <c r="N158" s="241" t="s">
        <v>41</v>
      </c>
      <c r="O158" s="90"/>
      <c r="P158" s="242">
        <f>O158*H158</f>
        <v>0</v>
      </c>
      <c r="Q158" s="242">
        <v>0.0098899999999999995</v>
      </c>
      <c r="R158" s="242">
        <f>Q158*H158</f>
        <v>0.039559999999999998</v>
      </c>
      <c r="S158" s="242">
        <v>0</v>
      </c>
      <c r="T158" s="24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44" t="s">
        <v>148</v>
      </c>
      <c r="AT158" s="244" t="s">
        <v>144</v>
      </c>
      <c r="AU158" s="244" t="s">
        <v>86</v>
      </c>
      <c r="AY158" s="14" t="s">
        <v>142</v>
      </c>
      <c r="BE158" s="142">
        <f>IF(N158="základní",J158,0)</f>
        <v>0</v>
      </c>
      <c r="BF158" s="142">
        <f>IF(N158="snížená",J158,0)</f>
        <v>0</v>
      </c>
      <c r="BG158" s="142">
        <f>IF(N158="zákl. přenesená",J158,0)</f>
        <v>0</v>
      </c>
      <c r="BH158" s="142">
        <f>IF(N158="sníž. přenesená",J158,0)</f>
        <v>0</v>
      </c>
      <c r="BI158" s="142">
        <f>IF(N158="nulová",J158,0)</f>
        <v>0</v>
      </c>
      <c r="BJ158" s="14" t="s">
        <v>84</v>
      </c>
      <c r="BK158" s="142">
        <f>ROUND(I158*H158,2)</f>
        <v>0</v>
      </c>
      <c r="BL158" s="14" t="s">
        <v>148</v>
      </c>
      <c r="BM158" s="244" t="s">
        <v>594</v>
      </c>
    </row>
    <row r="159" s="2" customFormat="1" ht="21.75" customHeight="1">
      <c r="A159" s="37"/>
      <c r="B159" s="38"/>
      <c r="C159" s="250" t="s">
        <v>347</v>
      </c>
      <c r="D159" s="250" t="s">
        <v>329</v>
      </c>
      <c r="E159" s="251" t="s">
        <v>595</v>
      </c>
      <c r="F159" s="252" t="s">
        <v>596</v>
      </c>
      <c r="G159" s="253" t="s">
        <v>152</v>
      </c>
      <c r="H159" s="254">
        <v>4</v>
      </c>
      <c r="I159" s="255"/>
      <c r="J159" s="256">
        <f>ROUND(I159*H159,2)</f>
        <v>0</v>
      </c>
      <c r="K159" s="257"/>
      <c r="L159" s="258"/>
      <c r="M159" s="259" t="s">
        <v>1</v>
      </c>
      <c r="N159" s="260" t="s">
        <v>41</v>
      </c>
      <c r="O159" s="90"/>
      <c r="P159" s="242">
        <f>O159*H159</f>
        <v>0</v>
      </c>
      <c r="Q159" s="242">
        <v>0.50600000000000001</v>
      </c>
      <c r="R159" s="242">
        <f>Q159*H159</f>
        <v>2.024</v>
      </c>
      <c r="S159" s="242">
        <v>0</v>
      </c>
      <c r="T159" s="24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44" t="s">
        <v>173</v>
      </c>
      <c r="AT159" s="244" t="s">
        <v>329</v>
      </c>
      <c r="AU159" s="244" t="s">
        <v>86</v>
      </c>
      <c r="AY159" s="14" t="s">
        <v>142</v>
      </c>
      <c r="BE159" s="142">
        <f>IF(N159="základní",J159,0)</f>
        <v>0</v>
      </c>
      <c r="BF159" s="142">
        <f>IF(N159="snížená",J159,0)</f>
        <v>0</v>
      </c>
      <c r="BG159" s="142">
        <f>IF(N159="zákl. přenesená",J159,0)</f>
        <v>0</v>
      </c>
      <c r="BH159" s="142">
        <f>IF(N159="sníž. přenesená",J159,0)</f>
        <v>0</v>
      </c>
      <c r="BI159" s="142">
        <f>IF(N159="nulová",J159,0)</f>
        <v>0</v>
      </c>
      <c r="BJ159" s="14" t="s">
        <v>84</v>
      </c>
      <c r="BK159" s="142">
        <f>ROUND(I159*H159,2)</f>
        <v>0</v>
      </c>
      <c r="BL159" s="14" t="s">
        <v>148</v>
      </c>
      <c r="BM159" s="244" t="s">
        <v>597</v>
      </c>
    </row>
    <row r="160" s="2" customFormat="1" ht="24.15" customHeight="1">
      <c r="A160" s="37"/>
      <c r="B160" s="38"/>
      <c r="C160" s="232" t="s">
        <v>352</v>
      </c>
      <c r="D160" s="232" t="s">
        <v>144</v>
      </c>
      <c r="E160" s="233" t="s">
        <v>598</v>
      </c>
      <c r="F160" s="234" t="s">
        <v>599</v>
      </c>
      <c r="G160" s="235" t="s">
        <v>152</v>
      </c>
      <c r="H160" s="236">
        <v>7</v>
      </c>
      <c r="I160" s="237"/>
      <c r="J160" s="238">
        <f>ROUND(I160*H160,2)</f>
        <v>0</v>
      </c>
      <c r="K160" s="239"/>
      <c r="L160" s="40"/>
      <c r="M160" s="240" t="s">
        <v>1</v>
      </c>
      <c r="N160" s="241" t="s">
        <v>41</v>
      </c>
      <c r="O160" s="90"/>
      <c r="P160" s="242">
        <f>O160*H160</f>
        <v>0</v>
      </c>
      <c r="Q160" s="242">
        <v>0.01218</v>
      </c>
      <c r="R160" s="242">
        <f>Q160*H160</f>
        <v>0.085260000000000002</v>
      </c>
      <c r="S160" s="242">
        <v>0</v>
      </c>
      <c r="T160" s="243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44" t="s">
        <v>148</v>
      </c>
      <c r="AT160" s="244" t="s">
        <v>144</v>
      </c>
      <c r="AU160" s="244" t="s">
        <v>86</v>
      </c>
      <c r="AY160" s="14" t="s">
        <v>142</v>
      </c>
      <c r="BE160" s="142">
        <f>IF(N160="základní",J160,0)</f>
        <v>0</v>
      </c>
      <c r="BF160" s="142">
        <f>IF(N160="snížená",J160,0)</f>
        <v>0</v>
      </c>
      <c r="BG160" s="142">
        <f>IF(N160="zákl. přenesená",J160,0)</f>
        <v>0</v>
      </c>
      <c r="BH160" s="142">
        <f>IF(N160="sníž. přenesená",J160,0)</f>
        <v>0</v>
      </c>
      <c r="BI160" s="142">
        <f>IF(N160="nulová",J160,0)</f>
        <v>0</v>
      </c>
      <c r="BJ160" s="14" t="s">
        <v>84</v>
      </c>
      <c r="BK160" s="142">
        <f>ROUND(I160*H160,2)</f>
        <v>0</v>
      </c>
      <c r="BL160" s="14" t="s">
        <v>148</v>
      </c>
      <c r="BM160" s="244" t="s">
        <v>600</v>
      </c>
    </row>
    <row r="161" s="2" customFormat="1" ht="24.15" customHeight="1">
      <c r="A161" s="37"/>
      <c r="B161" s="38"/>
      <c r="C161" s="250" t="s">
        <v>356</v>
      </c>
      <c r="D161" s="250" t="s">
        <v>329</v>
      </c>
      <c r="E161" s="251" t="s">
        <v>601</v>
      </c>
      <c r="F161" s="252" t="s">
        <v>602</v>
      </c>
      <c r="G161" s="253" t="s">
        <v>152</v>
      </c>
      <c r="H161" s="254">
        <v>7</v>
      </c>
      <c r="I161" s="255"/>
      <c r="J161" s="256">
        <f>ROUND(I161*H161,2)</f>
        <v>0</v>
      </c>
      <c r="K161" s="257"/>
      <c r="L161" s="258"/>
      <c r="M161" s="259" t="s">
        <v>1</v>
      </c>
      <c r="N161" s="260" t="s">
        <v>41</v>
      </c>
      <c r="O161" s="90"/>
      <c r="P161" s="242">
        <f>O161*H161</f>
        <v>0</v>
      </c>
      <c r="Q161" s="242">
        <v>0.58499999999999996</v>
      </c>
      <c r="R161" s="242">
        <f>Q161*H161</f>
        <v>4.0949999999999998</v>
      </c>
      <c r="S161" s="242">
        <v>0</v>
      </c>
      <c r="T161" s="24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44" t="s">
        <v>173</v>
      </c>
      <c r="AT161" s="244" t="s">
        <v>329</v>
      </c>
      <c r="AU161" s="244" t="s">
        <v>86</v>
      </c>
      <c r="AY161" s="14" t="s">
        <v>142</v>
      </c>
      <c r="BE161" s="142">
        <f>IF(N161="základní",J161,0)</f>
        <v>0</v>
      </c>
      <c r="BF161" s="142">
        <f>IF(N161="snížená",J161,0)</f>
        <v>0</v>
      </c>
      <c r="BG161" s="142">
        <f>IF(N161="zákl. přenesená",J161,0)</f>
        <v>0</v>
      </c>
      <c r="BH161" s="142">
        <f>IF(N161="sníž. přenesená",J161,0)</f>
        <v>0</v>
      </c>
      <c r="BI161" s="142">
        <f>IF(N161="nulová",J161,0)</f>
        <v>0</v>
      </c>
      <c r="BJ161" s="14" t="s">
        <v>84</v>
      </c>
      <c r="BK161" s="142">
        <f>ROUND(I161*H161,2)</f>
        <v>0</v>
      </c>
      <c r="BL161" s="14" t="s">
        <v>148</v>
      </c>
      <c r="BM161" s="244" t="s">
        <v>603</v>
      </c>
    </row>
    <row r="162" s="2" customFormat="1" ht="24.15" customHeight="1">
      <c r="A162" s="37"/>
      <c r="B162" s="38"/>
      <c r="C162" s="250" t="s">
        <v>360</v>
      </c>
      <c r="D162" s="250" t="s">
        <v>329</v>
      </c>
      <c r="E162" s="251" t="s">
        <v>604</v>
      </c>
      <c r="F162" s="252" t="s">
        <v>605</v>
      </c>
      <c r="G162" s="253" t="s">
        <v>152</v>
      </c>
      <c r="H162" s="254">
        <v>3</v>
      </c>
      <c r="I162" s="255"/>
      <c r="J162" s="256">
        <f>ROUND(I162*H162,2)</f>
        <v>0</v>
      </c>
      <c r="K162" s="257"/>
      <c r="L162" s="258"/>
      <c r="M162" s="259" t="s">
        <v>1</v>
      </c>
      <c r="N162" s="260" t="s">
        <v>41</v>
      </c>
      <c r="O162" s="90"/>
      <c r="P162" s="242">
        <f>O162*H162</f>
        <v>0</v>
      </c>
      <c r="Q162" s="242">
        <v>0.021000000000000001</v>
      </c>
      <c r="R162" s="242">
        <f>Q162*H162</f>
        <v>0.063</v>
      </c>
      <c r="S162" s="242">
        <v>0</v>
      </c>
      <c r="T162" s="24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44" t="s">
        <v>173</v>
      </c>
      <c r="AT162" s="244" t="s">
        <v>329</v>
      </c>
      <c r="AU162" s="244" t="s">
        <v>86</v>
      </c>
      <c r="AY162" s="14" t="s">
        <v>142</v>
      </c>
      <c r="BE162" s="142">
        <f>IF(N162="základní",J162,0)</f>
        <v>0</v>
      </c>
      <c r="BF162" s="142">
        <f>IF(N162="snížená",J162,0)</f>
        <v>0</v>
      </c>
      <c r="BG162" s="142">
        <f>IF(N162="zákl. přenesená",J162,0)</f>
        <v>0</v>
      </c>
      <c r="BH162" s="142">
        <f>IF(N162="sníž. přenesená",J162,0)</f>
        <v>0</v>
      </c>
      <c r="BI162" s="142">
        <f>IF(N162="nulová",J162,0)</f>
        <v>0</v>
      </c>
      <c r="BJ162" s="14" t="s">
        <v>84</v>
      </c>
      <c r="BK162" s="142">
        <f>ROUND(I162*H162,2)</f>
        <v>0</v>
      </c>
      <c r="BL162" s="14" t="s">
        <v>148</v>
      </c>
      <c r="BM162" s="244" t="s">
        <v>606</v>
      </c>
    </row>
    <row r="163" s="2" customFormat="1" ht="24.15" customHeight="1">
      <c r="A163" s="37"/>
      <c r="B163" s="38"/>
      <c r="C163" s="250" t="s">
        <v>364</v>
      </c>
      <c r="D163" s="250" t="s">
        <v>329</v>
      </c>
      <c r="E163" s="251" t="s">
        <v>607</v>
      </c>
      <c r="F163" s="252" t="s">
        <v>608</v>
      </c>
      <c r="G163" s="253" t="s">
        <v>152</v>
      </c>
      <c r="H163" s="254">
        <v>3</v>
      </c>
      <c r="I163" s="255"/>
      <c r="J163" s="256">
        <f>ROUND(I163*H163,2)</f>
        <v>0</v>
      </c>
      <c r="K163" s="257"/>
      <c r="L163" s="258"/>
      <c r="M163" s="259" t="s">
        <v>1</v>
      </c>
      <c r="N163" s="260" t="s">
        <v>41</v>
      </c>
      <c r="O163" s="90"/>
      <c r="P163" s="242">
        <f>O163*H163</f>
        <v>0</v>
      </c>
      <c r="Q163" s="242">
        <v>0.041000000000000002</v>
      </c>
      <c r="R163" s="242">
        <f>Q163*H163</f>
        <v>0.123</v>
      </c>
      <c r="S163" s="242">
        <v>0</v>
      </c>
      <c r="T163" s="24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44" t="s">
        <v>173</v>
      </c>
      <c r="AT163" s="244" t="s">
        <v>329</v>
      </c>
      <c r="AU163" s="244" t="s">
        <v>86</v>
      </c>
      <c r="AY163" s="14" t="s">
        <v>142</v>
      </c>
      <c r="BE163" s="142">
        <f>IF(N163="základní",J163,0)</f>
        <v>0</v>
      </c>
      <c r="BF163" s="142">
        <f>IF(N163="snížená",J163,0)</f>
        <v>0</v>
      </c>
      <c r="BG163" s="142">
        <f>IF(N163="zákl. přenesená",J163,0)</f>
        <v>0</v>
      </c>
      <c r="BH163" s="142">
        <f>IF(N163="sníž. přenesená",J163,0)</f>
        <v>0</v>
      </c>
      <c r="BI163" s="142">
        <f>IF(N163="nulová",J163,0)</f>
        <v>0</v>
      </c>
      <c r="BJ163" s="14" t="s">
        <v>84</v>
      </c>
      <c r="BK163" s="142">
        <f>ROUND(I163*H163,2)</f>
        <v>0</v>
      </c>
      <c r="BL163" s="14" t="s">
        <v>148</v>
      </c>
      <c r="BM163" s="244" t="s">
        <v>609</v>
      </c>
    </row>
    <row r="164" s="2" customFormat="1" ht="24.15" customHeight="1">
      <c r="A164" s="37"/>
      <c r="B164" s="38"/>
      <c r="C164" s="250" t="s">
        <v>368</v>
      </c>
      <c r="D164" s="250" t="s">
        <v>329</v>
      </c>
      <c r="E164" s="251" t="s">
        <v>610</v>
      </c>
      <c r="F164" s="252" t="s">
        <v>611</v>
      </c>
      <c r="G164" s="253" t="s">
        <v>152</v>
      </c>
      <c r="H164" s="254">
        <v>7</v>
      </c>
      <c r="I164" s="255"/>
      <c r="J164" s="256">
        <f>ROUND(I164*H164,2)</f>
        <v>0</v>
      </c>
      <c r="K164" s="257"/>
      <c r="L164" s="258"/>
      <c r="M164" s="259" t="s">
        <v>1</v>
      </c>
      <c r="N164" s="260" t="s">
        <v>41</v>
      </c>
      <c r="O164" s="90"/>
      <c r="P164" s="242">
        <f>O164*H164</f>
        <v>0</v>
      </c>
      <c r="Q164" s="242">
        <v>0.052999999999999998</v>
      </c>
      <c r="R164" s="242">
        <f>Q164*H164</f>
        <v>0.371</v>
      </c>
      <c r="S164" s="242">
        <v>0</v>
      </c>
      <c r="T164" s="243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44" t="s">
        <v>173</v>
      </c>
      <c r="AT164" s="244" t="s">
        <v>329</v>
      </c>
      <c r="AU164" s="244" t="s">
        <v>86</v>
      </c>
      <c r="AY164" s="14" t="s">
        <v>142</v>
      </c>
      <c r="BE164" s="142">
        <f>IF(N164="základní",J164,0)</f>
        <v>0</v>
      </c>
      <c r="BF164" s="142">
        <f>IF(N164="snížená",J164,0)</f>
        <v>0</v>
      </c>
      <c r="BG164" s="142">
        <f>IF(N164="zákl. přenesená",J164,0)</f>
        <v>0</v>
      </c>
      <c r="BH164" s="142">
        <f>IF(N164="sníž. přenesená",J164,0)</f>
        <v>0</v>
      </c>
      <c r="BI164" s="142">
        <f>IF(N164="nulová",J164,0)</f>
        <v>0</v>
      </c>
      <c r="BJ164" s="14" t="s">
        <v>84</v>
      </c>
      <c r="BK164" s="142">
        <f>ROUND(I164*H164,2)</f>
        <v>0</v>
      </c>
      <c r="BL164" s="14" t="s">
        <v>148</v>
      </c>
      <c r="BM164" s="244" t="s">
        <v>612</v>
      </c>
    </row>
    <row r="165" s="2" customFormat="1" ht="24.15" customHeight="1">
      <c r="A165" s="37"/>
      <c r="B165" s="38"/>
      <c r="C165" s="250" t="s">
        <v>372</v>
      </c>
      <c r="D165" s="250" t="s">
        <v>329</v>
      </c>
      <c r="E165" s="251" t="s">
        <v>613</v>
      </c>
      <c r="F165" s="252" t="s">
        <v>614</v>
      </c>
      <c r="G165" s="253" t="s">
        <v>152</v>
      </c>
      <c r="H165" s="254">
        <v>1</v>
      </c>
      <c r="I165" s="255"/>
      <c r="J165" s="256">
        <f>ROUND(I165*H165,2)</f>
        <v>0</v>
      </c>
      <c r="K165" s="257"/>
      <c r="L165" s="258"/>
      <c r="M165" s="259" t="s">
        <v>1</v>
      </c>
      <c r="N165" s="260" t="s">
        <v>41</v>
      </c>
      <c r="O165" s="90"/>
      <c r="P165" s="242">
        <f>O165*H165</f>
        <v>0</v>
      </c>
      <c r="Q165" s="242">
        <v>0.081000000000000003</v>
      </c>
      <c r="R165" s="242">
        <f>Q165*H165</f>
        <v>0.081000000000000003</v>
      </c>
      <c r="S165" s="242">
        <v>0</v>
      </c>
      <c r="T165" s="24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44" t="s">
        <v>173</v>
      </c>
      <c r="AT165" s="244" t="s">
        <v>329</v>
      </c>
      <c r="AU165" s="244" t="s">
        <v>86</v>
      </c>
      <c r="AY165" s="14" t="s">
        <v>142</v>
      </c>
      <c r="BE165" s="142">
        <f>IF(N165="základní",J165,0)</f>
        <v>0</v>
      </c>
      <c r="BF165" s="142">
        <f>IF(N165="snížená",J165,0)</f>
        <v>0</v>
      </c>
      <c r="BG165" s="142">
        <f>IF(N165="zákl. přenesená",J165,0)</f>
        <v>0</v>
      </c>
      <c r="BH165" s="142">
        <f>IF(N165="sníž. přenesená",J165,0)</f>
        <v>0</v>
      </c>
      <c r="BI165" s="142">
        <f>IF(N165="nulová",J165,0)</f>
        <v>0</v>
      </c>
      <c r="BJ165" s="14" t="s">
        <v>84</v>
      </c>
      <c r="BK165" s="142">
        <f>ROUND(I165*H165,2)</f>
        <v>0</v>
      </c>
      <c r="BL165" s="14" t="s">
        <v>148</v>
      </c>
      <c r="BM165" s="244" t="s">
        <v>615</v>
      </c>
    </row>
    <row r="166" s="2" customFormat="1" ht="24.15" customHeight="1">
      <c r="A166" s="37"/>
      <c r="B166" s="38"/>
      <c r="C166" s="232" t="s">
        <v>376</v>
      </c>
      <c r="D166" s="232" t="s">
        <v>144</v>
      </c>
      <c r="E166" s="233" t="s">
        <v>616</v>
      </c>
      <c r="F166" s="234" t="s">
        <v>617</v>
      </c>
      <c r="G166" s="235" t="s">
        <v>152</v>
      </c>
      <c r="H166" s="236">
        <v>9</v>
      </c>
      <c r="I166" s="237"/>
      <c r="J166" s="238">
        <f>ROUND(I166*H166,2)</f>
        <v>0</v>
      </c>
      <c r="K166" s="239"/>
      <c r="L166" s="40"/>
      <c r="M166" s="240" t="s">
        <v>1</v>
      </c>
      <c r="N166" s="241" t="s">
        <v>41</v>
      </c>
      <c r="O166" s="90"/>
      <c r="P166" s="242">
        <f>O166*H166</f>
        <v>0</v>
      </c>
      <c r="Q166" s="242">
        <v>0.040050000000000002</v>
      </c>
      <c r="R166" s="242">
        <f>Q166*H166</f>
        <v>0.36045000000000005</v>
      </c>
      <c r="S166" s="242">
        <v>0</v>
      </c>
      <c r="T166" s="24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44" t="s">
        <v>148</v>
      </c>
      <c r="AT166" s="244" t="s">
        <v>144</v>
      </c>
      <c r="AU166" s="244" t="s">
        <v>86</v>
      </c>
      <c r="AY166" s="14" t="s">
        <v>142</v>
      </c>
      <c r="BE166" s="142">
        <f>IF(N166="základní",J166,0)</f>
        <v>0</v>
      </c>
      <c r="BF166" s="142">
        <f>IF(N166="snížená",J166,0)</f>
        <v>0</v>
      </c>
      <c r="BG166" s="142">
        <f>IF(N166="zákl. přenesená",J166,0)</f>
        <v>0</v>
      </c>
      <c r="BH166" s="142">
        <f>IF(N166="sníž. přenesená",J166,0)</f>
        <v>0</v>
      </c>
      <c r="BI166" s="142">
        <f>IF(N166="nulová",J166,0)</f>
        <v>0</v>
      </c>
      <c r="BJ166" s="14" t="s">
        <v>84</v>
      </c>
      <c r="BK166" s="142">
        <f>ROUND(I166*H166,2)</f>
        <v>0</v>
      </c>
      <c r="BL166" s="14" t="s">
        <v>148</v>
      </c>
      <c r="BM166" s="244" t="s">
        <v>618</v>
      </c>
    </row>
    <row r="167" s="2" customFormat="1" ht="33" customHeight="1">
      <c r="A167" s="37"/>
      <c r="B167" s="38"/>
      <c r="C167" s="232" t="s">
        <v>380</v>
      </c>
      <c r="D167" s="232" t="s">
        <v>144</v>
      </c>
      <c r="E167" s="233" t="s">
        <v>476</v>
      </c>
      <c r="F167" s="234" t="s">
        <v>477</v>
      </c>
      <c r="G167" s="235" t="s">
        <v>152</v>
      </c>
      <c r="H167" s="236">
        <v>5</v>
      </c>
      <c r="I167" s="237"/>
      <c r="J167" s="238">
        <f>ROUND(I167*H167,2)</f>
        <v>0</v>
      </c>
      <c r="K167" s="239"/>
      <c r="L167" s="40"/>
      <c r="M167" s="240" t="s">
        <v>1</v>
      </c>
      <c r="N167" s="241" t="s">
        <v>41</v>
      </c>
      <c r="O167" s="90"/>
      <c r="P167" s="242">
        <f>O167*H167</f>
        <v>0</v>
      </c>
      <c r="Q167" s="242">
        <v>0.00594</v>
      </c>
      <c r="R167" s="242">
        <f>Q167*H167</f>
        <v>0.029700000000000001</v>
      </c>
      <c r="S167" s="242">
        <v>0</v>
      </c>
      <c r="T167" s="24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44" t="s">
        <v>148</v>
      </c>
      <c r="AT167" s="244" t="s">
        <v>144</v>
      </c>
      <c r="AU167" s="244" t="s">
        <v>86</v>
      </c>
      <c r="AY167" s="14" t="s">
        <v>142</v>
      </c>
      <c r="BE167" s="142">
        <f>IF(N167="základní",J167,0)</f>
        <v>0</v>
      </c>
      <c r="BF167" s="142">
        <f>IF(N167="snížená",J167,0)</f>
        <v>0</v>
      </c>
      <c r="BG167" s="142">
        <f>IF(N167="zákl. přenesená",J167,0)</f>
        <v>0</v>
      </c>
      <c r="BH167" s="142">
        <f>IF(N167="sníž. přenesená",J167,0)</f>
        <v>0</v>
      </c>
      <c r="BI167" s="142">
        <f>IF(N167="nulová",J167,0)</f>
        <v>0</v>
      </c>
      <c r="BJ167" s="14" t="s">
        <v>84</v>
      </c>
      <c r="BK167" s="142">
        <f>ROUND(I167*H167,2)</f>
        <v>0</v>
      </c>
      <c r="BL167" s="14" t="s">
        <v>148</v>
      </c>
      <c r="BM167" s="244" t="s">
        <v>619</v>
      </c>
    </row>
    <row r="168" s="2" customFormat="1" ht="33" customHeight="1">
      <c r="A168" s="37"/>
      <c r="B168" s="38"/>
      <c r="C168" s="232" t="s">
        <v>384</v>
      </c>
      <c r="D168" s="232" t="s">
        <v>144</v>
      </c>
      <c r="E168" s="233" t="s">
        <v>479</v>
      </c>
      <c r="F168" s="234" t="s">
        <v>480</v>
      </c>
      <c r="G168" s="235" t="s">
        <v>152</v>
      </c>
      <c r="H168" s="236">
        <v>2</v>
      </c>
      <c r="I168" s="237"/>
      <c r="J168" s="238">
        <f>ROUND(I168*H168,2)</f>
        <v>0</v>
      </c>
      <c r="K168" s="239"/>
      <c r="L168" s="40"/>
      <c r="M168" s="240" t="s">
        <v>1</v>
      </c>
      <c r="N168" s="241" t="s">
        <v>41</v>
      </c>
      <c r="O168" s="90"/>
      <c r="P168" s="242">
        <f>O168*H168</f>
        <v>0</v>
      </c>
      <c r="Q168" s="242">
        <v>0.00792</v>
      </c>
      <c r="R168" s="242">
        <f>Q168*H168</f>
        <v>0.01584</v>
      </c>
      <c r="S168" s="242">
        <v>0</v>
      </c>
      <c r="T168" s="243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44" t="s">
        <v>148</v>
      </c>
      <c r="AT168" s="244" t="s">
        <v>144</v>
      </c>
      <c r="AU168" s="244" t="s">
        <v>86</v>
      </c>
      <c r="AY168" s="14" t="s">
        <v>142</v>
      </c>
      <c r="BE168" s="142">
        <f>IF(N168="základní",J168,0)</f>
        <v>0</v>
      </c>
      <c r="BF168" s="142">
        <f>IF(N168="snížená",J168,0)</f>
        <v>0</v>
      </c>
      <c r="BG168" s="142">
        <f>IF(N168="zákl. přenesená",J168,0)</f>
        <v>0</v>
      </c>
      <c r="BH168" s="142">
        <f>IF(N168="sníž. přenesená",J168,0)</f>
        <v>0</v>
      </c>
      <c r="BI168" s="142">
        <f>IF(N168="nulová",J168,0)</f>
        <v>0</v>
      </c>
      <c r="BJ168" s="14" t="s">
        <v>84</v>
      </c>
      <c r="BK168" s="142">
        <f>ROUND(I168*H168,2)</f>
        <v>0</v>
      </c>
      <c r="BL168" s="14" t="s">
        <v>148</v>
      </c>
      <c r="BM168" s="244" t="s">
        <v>620</v>
      </c>
    </row>
    <row r="169" s="2" customFormat="1" ht="33" customHeight="1">
      <c r="A169" s="37"/>
      <c r="B169" s="38"/>
      <c r="C169" s="232" t="s">
        <v>389</v>
      </c>
      <c r="D169" s="232" t="s">
        <v>144</v>
      </c>
      <c r="E169" s="233" t="s">
        <v>621</v>
      </c>
      <c r="F169" s="234" t="s">
        <v>622</v>
      </c>
      <c r="G169" s="235" t="s">
        <v>152</v>
      </c>
      <c r="H169" s="236">
        <v>2</v>
      </c>
      <c r="I169" s="237"/>
      <c r="J169" s="238">
        <f>ROUND(I169*H169,2)</f>
        <v>0</v>
      </c>
      <c r="K169" s="239"/>
      <c r="L169" s="40"/>
      <c r="M169" s="240" t="s">
        <v>1</v>
      </c>
      <c r="N169" s="241" t="s">
        <v>41</v>
      </c>
      <c r="O169" s="90"/>
      <c r="P169" s="242">
        <f>O169*H169</f>
        <v>0</v>
      </c>
      <c r="Q169" s="242">
        <v>0.01189</v>
      </c>
      <c r="R169" s="242">
        <f>Q169*H169</f>
        <v>0.023779999999999999</v>
      </c>
      <c r="S169" s="242">
        <v>0</v>
      </c>
      <c r="T169" s="24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44" t="s">
        <v>148</v>
      </c>
      <c r="AT169" s="244" t="s">
        <v>144</v>
      </c>
      <c r="AU169" s="244" t="s">
        <v>86</v>
      </c>
      <c r="AY169" s="14" t="s">
        <v>142</v>
      </c>
      <c r="BE169" s="142">
        <f>IF(N169="základní",J169,0)</f>
        <v>0</v>
      </c>
      <c r="BF169" s="142">
        <f>IF(N169="snížená",J169,0)</f>
        <v>0</v>
      </c>
      <c r="BG169" s="142">
        <f>IF(N169="zákl. přenesená",J169,0)</f>
        <v>0</v>
      </c>
      <c r="BH169" s="142">
        <f>IF(N169="sníž. přenesená",J169,0)</f>
        <v>0</v>
      </c>
      <c r="BI169" s="142">
        <f>IF(N169="nulová",J169,0)</f>
        <v>0</v>
      </c>
      <c r="BJ169" s="14" t="s">
        <v>84</v>
      </c>
      <c r="BK169" s="142">
        <f>ROUND(I169*H169,2)</f>
        <v>0</v>
      </c>
      <c r="BL169" s="14" t="s">
        <v>148</v>
      </c>
      <c r="BM169" s="244" t="s">
        <v>623</v>
      </c>
    </row>
    <row r="170" s="2" customFormat="1" ht="24.15" customHeight="1">
      <c r="A170" s="37"/>
      <c r="B170" s="38"/>
      <c r="C170" s="232" t="s">
        <v>393</v>
      </c>
      <c r="D170" s="232" t="s">
        <v>144</v>
      </c>
      <c r="E170" s="233" t="s">
        <v>482</v>
      </c>
      <c r="F170" s="234" t="s">
        <v>483</v>
      </c>
      <c r="G170" s="235" t="s">
        <v>152</v>
      </c>
      <c r="H170" s="236">
        <v>9</v>
      </c>
      <c r="I170" s="237"/>
      <c r="J170" s="238">
        <f>ROUND(I170*H170,2)</f>
        <v>0</v>
      </c>
      <c r="K170" s="239"/>
      <c r="L170" s="40"/>
      <c r="M170" s="240" t="s">
        <v>1</v>
      </c>
      <c r="N170" s="241" t="s">
        <v>41</v>
      </c>
      <c r="O170" s="90"/>
      <c r="P170" s="242">
        <f>O170*H170</f>
        <v>0</v>
      </c>
      <c r="Q170" s="242">
        <v>0</v>
      </c>
      <c r="R170" s="242">
        <f>Q170*H170</f>
        <v>0</v>
      </c>
      <c r="S170" s="242">
        <v>0</v>
      </c>
      <c r="T170" s="24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44" t="s">
        <v>148</v>
      </c>
      <c r="AT170" s="244" t="s">
        <v>144</v>
      </c>
      <c r="AU170" s="244" t="s">
        <v>86</v>
      </c>
      <c r="AY170" s="14" t="s">
        <v>142</v>
      </c>
      <c r="BE170" s="142">
        <f>IF(N170="základní",J170,0)</f>
        <v>0</v>
      </c>
      <c r="BF170" s="142">
        <f>IF(N170="snížená",J170,0)</f>
        <v>0</v>
      </c>
      <c r="BG170" s="142">
        <f>IF(N170="zákl. přenesená",J170,0)</f>
        <v>0</v>
      </c>
      <c r="BH170" s="142">
        <f>IF(N170="sníž. přenesená",J170,0)</f>
        <v>0</v>
      </c>
      <c r="BI170" s="142">
        <f>IF(N170="nulová",J170,0)</f>
        <v>0</v>
      </c>
      <c r="BJ170" s="14" t="s">
        <v>84</v>
      </c>
      <c r="BK170" s="142">
        <f>ROUND(I170*H170,2)</f>
        <v>0</v>
      </c>
      <c r="BL170" s="14" t="s">
        <v>148</v>
      </c>
      <c r="BM170" s="244" t="s">
        <v>624</v>
      </c>
    </row>
    <row r="171" s="2" customFormat="1" ht="33" customHeight="1">
      <c r="A171" s="37"/>
      <c r="B171" s="38"/>
      <c r="C171" s="232" t="s">
        <v>397</v>
      </c>
      <c r="D171" s="232" t="s">
        <v>144</v>
      </c>
      <c r="E171" s="233" t="s">
        <v>625</v>
      </c>
      <c r="F171" s="234" t="s">
        <v>626</v>
      </c>
      <c r="G171" s="235" t="s">
        <v>152</v>
      </c>
      <c r="H171" s="236">
        <v>9</v>
      </c>
      <c r="I171" s="237"/>
      <c r="J171" s="238">
        <f>ROUND(I171*H171,2)</f>
        <v>0</v>
      </c>
      <c r="K171" s="239"/>
      <c r="L171" s="40"/>
      <c r="M171" s="240" t="s">
        <v>1</v>
      </c>
      <c r="N171" s="241" t="s">
        <v>41</v>
      </c>
      <c r="O171" s="90"/>
      <c r="P171" s="242">
        <f>O171*H171</f>
        <v>0</v>
      </c>
      <c r="Q171" s="242">
        <v>0.060600000000000001</v>
      </c>
      <c r="R171" s="242">
        <f>Q171*H171</f>
        <v>0.5454</v>
      </c>
      <c r="S171" s="242">
        <v>0</v>
      </c>
      <c r="T171" s="24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44" t="s">
        <v>148</v>
      </c>
      <c r="AT171" s="244" t="s">
        <v>144</v>
      </c>
      <c r="AU171" s="244" t="s">
        <v>86</v>
      </c>
      <c r="AY171" s="14" t="s">
        <v>142</v>
      </c>
      <c r="BE171" s="142">
        <f>IF(N171="základní",J171,0)</f>
        <v>0</v>
      </c>
      <c r="BF171" s="142">
        <f>IF(N171="snížená",J171,0)</f>
        <v>0</v>
      </c>
      <c r="BG171" s="142">
        <f>IF(N171="zákl. přenesená",J171,0)</f>
        <v>0</v>
      </c>
      <c r="BH171" s="142">
        <f>IF(N171="sníž. přenesená",J171,0)</f>
        <v>0</v>
      </c>
      <c r="BI171" s="142">
        <f>IF(N171="nulová",J171,0)</f>
        <v>0</v>
      </c>
      <c r="BJ171" s="14" t="s">
        <v>84</v>
      </c>
      <c r="BK171" s="142">
        <f>ROUND(I171*H171,2)</f>
        <v>0</v>
      </c>
      <c r="BL171" s="14" t="s">
        <v>148</v>
      </c>
      <c r="BM171" s="244" t="s">
        <v>627</v>
      </c>
    </row>
    <row r="172" s="2" customFormat="1" ht="24.15" customHeight="1">
      <c r="A172" s="37"/>
      <c r="B172" s="38"/>
      <c r="C172" s="232" t="s">
        <v>401</v>
      </c>
      <c r="D172" s="232" t="s">
        <v>144</v>
      </c>
      <c r="E172" s="233" t="s">
        <v>628</v>
      </c>
      <c r="F172" s="234" t="s">
        <v>629</v>
      </c>
      <c r="G172" s="235" t="s">
        <v>152</v>
      </c>
      <c r="H172" s="236">
        <v>7</v>
      </c>
      <c r="I172" s="237"/>
      <c r="J172" s="238">
        <f>ROUND(I172*H172,2)</f>
        <v>0</v>
      </c>
      <c r="K172" s="239"/>
      <c r="L172" s="40"/>
      <c r="M172" s="240" t="s">
        <v>1</v>
      </c>
      <c r="N172" s="241" t="s">
        <v>41</v>
      </c>
      <c r="O172" s="90"/>
      <c r="P172" s="242">
        <f>O172*H172</f>
        <v>0</v>
      </c>
      <c r="Q172" s="242">
        <v>0.30399999999999999</v>
      </c>
      <c r="R172" s="242">
        <f>Q172*H172</f>
        <v>2.1280000000000001</v>
      </c>
      <c r="S172" s="242">
        <v>0</v>
      </c>
      <c r="T172" s="24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44" t="s">
        <v>148</v>
      </c>
      <c r="AT172" s="244" t="s">
        <v>144</v>
      </c>
      <c r="AU172" s="244" t="s">
        <v>86</v>
      </c>
      <c r="AY172" s="14" t="s">
        <v>142</v>
      </c>
      <c r="BE172" s="142">
        <f>IF(N172="základní",J172,0)</f>
        <v>0</v>
      </c>
      <c r="BF172" s="142">
        <f>IF(N172="snížená",J172,0)</f>
        <v>0</v>
      </c>
      <c r="BG172" s="142">
        <f>IF(N172="zákl. přenesená",J172,0)</f>
        <v>0</v>
      </c>
      <c r="BH172" s="142">
        <f>IF(N172="sníž. přenesená",J172,0)</f>
        <v>0</v>
      </c>
      <c r="BI172" s="142">
        <f>IF(N172="nulová",J172,0)</f>
        <v>0</v>
      </c>
      <c r="BJ172" s="14" t="s">
        <v>84</v>
      </c>
      <c r="BK172" s="142">
        <f>ROUND(I172*H172,2)</f>
        <v>0</v>
      </c>
      <c r="BL172" s="14" t="s">
        <v>148</v>
      </c>
      <c r="BM172" s="244" t="s">
        <v>630</v>
      </c>
    </row>
    <row r="173" s="12" customFormat="1" ht="22.8" customHeight="1">
      <c r="A173" s="12"/>
      <c r="B173" s="216"/>
      <c r="C173" s="217"/>
      <c r="D173" s="218" t="s">
        <v>75</v>
      </c>
      <c r="E173" s="230" t="s">
        <v>417</v>
      </c>
      <c r="F173" s="230" t="s">
        <v>418</v>
      </c>
      <c r="G173" s="217"/>
      <c r="H173" s="217"/>
      <c r="I173" s="220"/>
      <c r="J173" s="231">
        <f>BK173</f>
        <v>0</v>
      </c>
      <c r="K173" s="217"/>
      <c r="L173" s="222"/>
      <c r="M173" s="223"/>
      <c r="N173" s="224"/>
      <c r="O173" s="224"/>
      <c r="P173" s="225">
        <f>SUM(P174:P176)</f>
        <v>0</v>
      </c>
      <c r="Q173" s="224"/>
      <c r="R173" s="225">
        <f>SUM(R174:R176)</f>
        <v>0</v>
      </c>
      <c r="S173" s="224"/>
      <c r="T173" s="226">
        <f>SUM(T174:T176)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7" t="s">
        <v>84</v>
      </c>
      <c r="AT173" s="228" t="s">
        <v>75</v>
      </c>
      <c r="AU173" s="228" t="s">
        <v>84</v>
      </c>
      <c r="AY173" s="227" t="s">
        <v>142</v>
      </c>
      <c r="BK173" s="229">
        <f>SUM(BK174:BK176)</f>
        <v>0</v>
      </c>
    </row>
    <row r="174" s="2" customFormat="1" ht="24.15" customHeight="1">
      <c r="A174" s="37"/>
      <c r="B174" s="38"/>
      <c r="C174" s="232" t="s">
        <v>405</v>
      </c>
      <c r="D174" s="232" t="s">
        <v>144</v>
      </c>
      <c r="E174" s="233" t="s">
        <v>509</v>
      </c>
      <c r="F174" s="234" t="s">
        <v>510</v>
      </c>
      <c r="G174" s="235" t="s">
        <v>271</v>
      </c>
      <c r="H174" s="236">
        <v>22.074000000000002</v>
      </c>
      <c r="I174" s="237"/>
      <c r="J174" s="238">
        <f>ROUND(I174*H174,2)</f>
        <v>0</v>
      </c>
      <c r="K174" s="239"/>
      <c r="L174" s="40"/>
      <c r="M174" s="240" t="s">
        <v>1</v>
      </c>
      <c r="N174" s="241" t="s">
        <v>41</v>
      </c>
      <c r="O174" s="90"/>
      <c r="P174" s="242">
        <f>O174*H174</f>
        <v>0</v>
      </c>
      <c r="Q174" s="242">
        <v>0</v>
      </c>
      <c r="R174" s="242">
        <f>Q174*H174</f>
        <v>0</v>
      </c>
      <c r="S174" s="242">
        <v>0</v>
      </c>
      <c r="T174" s="243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44" t="s">
        <v>148</v>
      </c>
      <c r="AT174" s="244" t="s">
        <v>144</v>
      </c>
      <c r="AU174" s="244" t="s">
        <v>86</v>
      </c>
      <c r="AY174" s="14" t="s">
        <v>142</v>
      </c>
      <c r="BE174" s="142">
        <f>IF(N174="základní",J174,0)</f>
        <v>0</v>
      </c>
      <c r="BF174" s="142">
        <f>IF(N174="snížená",J174,0)</f>
        <v>0</v>
      </c>
      <c r="BG174" s="142">
        <f>IF(N174="zákl. přenesená",J174,0)</f>
        <v>0</v>
      </c>
      <c r="BH174" s="142">
        <f>IF(N174="sníž. přenesená",J174,0)</f>
        <v>0</v>
      </c>
      <c r="BI174" s="142">
        <f>IF(N174="nulová",J174,0)</f>
        <v>0</v>
      </c>
      <c r="BJ174" s="14" t="s">
        <v>84</v>
      </c>
      <c r="BK174" s="142">
        <f>ROUND(I174*H174,2)</f>
        <v>0</v>
      </c>
      <c r="BL174" s="14" t="s">
        <v>148</v>
      </c>
      <c r="BM174" s="244" t="s">
        <v>631</v>
      </c>
    </row>
    <row r="175" s="2" customFormat="1" ht="24.15" customHeight="1">
      <c r="A175" s="37"/>
      <c r="B175" s="38"/>
      <c r="C175" s="232" t="s">
        <v>409</v>
      </c>
      <c r="D175" s="232" t="s">
        <v>144</v>
      </c>
      <c r="E175" s="233" t="s">
        <v>632</v>
      </c>
      <c r="F175" s="234" t="s">
        <v>633</v>
      </c>
      <c r="G175" s="235" t="s">
        <v>271</v>
      </c>
      <c r="H175" s="236">
        <v>265.221</v>
      </c>
      <c r="I175" s="237"/>
      <c r="J175" s="238">
        <f>ROUND(I175*H175,2)</f>
        <v>0</v>
      </c>
      <c r="K175" s="239"/>
      <c r="L175" s="40"/>
      <c r="M175" s="240" t="s">
        <v>1</v>
      </c>
      <c r="N175" s="241" t="s">
        <v>41</v>
      </c>
      <c r="O175" s="90"/>
      <c r="P175" s="242">
        <f>O175*H175</f>
        <v>0</v>
      </c>
      <c r="Q175" s="242">
        <v>0</v>
      </c>
      <c r="R175" s="242">
        <f>Q175*H175</f>
        <v>0</v>
      </c>
      <c r="S175" s="242">
        <v>0</v>
      </c>
      <c r="T175" s="24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44" t="s">
        <v>148</v>
      </c>
      <c r="AT175" s="244" t="s">
        <v>144</v>
      </c>
      <c r="AU175" s="244" t="s">
        <v>86</v>
      </c>
      <c r="AY175" s="14" t="s">
        <v>142</v>
      </c>
      <c r="BE175" s="142">
        <f>IF(N175="základní",J175,0)</f>
        <v>0</v>
      </c>
      <c r="BF175" s="142">
        <f>IF(N175="snížená",J175,0)</f>
        <v>0</v>
      </c>
      <c r="BG175" s="142">
        <f>IF(N175="zákl. přenesená",J175,0)</f>
        <v>0</v>
      </c>
      <c r="BH175" s="142">
        <f>IF(N175="sníž. přenesená",J175,0)</f>
        <v>0</v>
      </c>
      <c r="BI175" s="142">
        <f>IF(N175="nulová",J175,0)</f>
        <v>0</v>
      </c>
      <c r="BJ175" s="14" t="s">
        <v>84</v>
      </c>
      <c r="BK175" s="142">
        <f>ROUND(I175*H175,2)</f>
        <v>0</v>
      </c>
      <c r="BL175" s="14" t="s">
        <v>148</v>
      </c>
      <c r="BM175" s="244" t="s">
        <v>634</v>
      </c>
    </row>
    <row r="176" s="2" customFormat="1" ht="24.15" customHeight="1">
      <c r="A176" s="37"/>
      <c r="B176" s="38"/>
      <c r="C176" s="232" t="s">
        <v>413</v>
      </c>
      <c r="D176" s="232" t="s">
        <v>144</v>
      </c>
      <c r="E176" s="233" t="s">
        <v>512</v>
      </c>
      <c r="F176" s="234" t="s">
        <v>513</v>
      </c>
      <c r="G176" s="235" t="s">
        <v>271</v>
      </c>
      <c r="H176" s="236">
        <v>59.43</v>
      </c>
      <c r="I176" s="237"/>
      <c r="J176" s="238">
        <f>ROUND(I176*H176,2)</f>
        <v>0</v>
      </c>
      <c r="K176" s="239"/>
      <c r="L176" s="40"/>
      <c r="M176" s="245" t="s">
        <v>1</v>
      </c>
      <c r="N176" s="246" t="s">
        <v>41</v>
      </c>
      <c r="O176" s="247"/>
      <c r="P176" s="248">
        <f>O176*H176</f>
        <v>0</v>
      </c>
      <c r="Q176" s="248">
        <v>0</v>
      </c>
      <c r="R176" s="248">
        <f>Q176*H176</f>
        <v>0</v>
      </c>
      <c r="S176" s="248">
        <v>0</v>
      </c>
      <c r="T176" s="24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44" t="s">
        <v>148</v>
      </c>
      <c r="AT176" s="244" t="s">
        <v>144</v>
      </c>
      <c r="AU176" s="244" t="s">
        <v>86</v>
      </c>
      <c r="AY176" s="14" t="s">
        <v>142</v>
      </c>
      <c r="BE176" s="142">
        <f>IF(N176="základní",J176,0)</f>
        <v>0</v>
      </c>
      <c r="BF176" s="142">
        <f>IF(N176="snížená",J176,0)</f>
        <v>0</v>
      </c>
      <c r="BG176" s="142">
        <f>IF(N176="zákl. přenesená",J176,0)</f>
        <v>0</v>
      </c>
      <c r="BH176" s="142">
        <f>IF(N176="sníž. přenesená",J176,0)</f>
        <v>0</v>
      </c>
      <c r="BI176" s="142">
        <f>IF(N176="nulová",J176,0)</f>
        <v>0</v>
      </c>
      <c r="BJ176" s="14" t="s">
        <v>84</v>
      </c>
      <c r="BK176" s="142">
        <f>ROUND(I176*H176,2)</f>
        <v>0</v>
      </c>
      <c r="BL176" s="14" t="s">
        <v>148</v>
      </c>
      <c r="BM176" s="244" t="s">
        <v>635</v>
      </c>
    </row>
    <row r="177" s="2" customFormat="1" ht="6.96" customHeight="1">
      <c r="A177" s="37"/>
      <c r="B177" s="65"/>
      <c r="C177" s="66"/>
      <c r="D177" s="66"/>
      <c r="E177" s="66"/>
      <c r="F177" s="66"/>
      <c r="G177" s="66"/>
      <c r="H177" s="66"/>
      <c r="I177" s="66"/>
      <c r="J177" s="66"/>
      <c r="K177" s="66"/>
      <c r="L177" s="40"/>
      <c r="M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</row>
  </sheetData>
  <sheetProtection sheet="1" autoFilter="0" formatColumns="0" formatRows="0" objects="1" scenarios="1" spinCount="100000" saltValue="Jefl/jFTolsaEnW/ylZxhqYZASiTExhI1TBt2kGV+ZB/6rHlG8F1R71yy660GrUTQVHV52/wIqeUDHUXssog1w==" hashValue="J3yzWcSKZ8zKL/X1DofBursJZ70Yp3vJbo+k4Z/lgJ3NrCBz5eMUZPTCN6FY/ZBF9gEMVl0IBYbLO0/mz+14lw==" algorithmName="SHA-512" password="CC35"/>
  <autoFilter ref="C120:K176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98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7"/>
      <c r="AT3" s="14" t="s">
        <v>86</v>
      </c>
    </row>
    <row r="4" s="1" customFormat="1" ht="24.96" customHeight="1">
      <c r="B4" s="17"/>
      <c r="D4" s="152" t="s">
        <v>117</v>
      </c>
      <c r="L4" s="17"/>
      <c r="M4" s="153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4" t="s">
        <v>16</v>
      </c>
      <c r="L6" s="17"/>
    </row>
    <row r="7" s="1" customFormat="1" ht="16.5" customHeight="1">
      <c r="B7" s="17"/>
      <c r="E7" s="155" t="str">
        <f>'Rekapitulace stavby'!K6</f>
        <v>Sadová ulice Lovosice - parcely</v>
      </c>
      <c r="F7" s="154"/>
      <c r="G7" s="154"/>
      <c r="H7" s="154"/>
      <c r="L7" s="17"/>
    </row>
    <row r="8" s="2" customFormat="1" ht="12" customHeight="1">
      <c r="A8" s="37"/>
      <c r="B8" s="40"/>
      <c r="C8" s="37"/>
      <c r="D8" s="154" t="s">
        <v>118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0"/>
      <c r="C9" s="37"/>
      <c r="D9" s="37"/>
      <c r="E9" s="156" t="s">
        <v>636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54" t="s">
        <v>18</v>
      </c>
      <c r="E11" s="37"/>
      <c r="F11" s="157" t="s">
        <v>1</v>
      </c>
      <c r="G11" s="37"/>
      <c r="H11" s="37"/>
      <c r="I11" s="154" t="s">
        <v>19</v>
      </c>
      <c r="J11" s="157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54" t="s">
        <v>20</v>
      </c>
      <c r="E12" s="37"/>
      <c r="F12" s="157" t="s">
        <v>21</v>
      </c>
      <c r="G12" s="37"/>
      <c r="H12" s="37"/>
      <c r="I12" s="154" t="s">
        <v>22</v>
      </c>
      <c r="J12" s="158" t="str">
        <f>'Rekapitulace stavby'!AN8</f>
        <v>17. 9. 2024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54" t="s">
        <v>24</v>
      </c>
      <c r="E14" s="37"/>
      <c r="F14" s="37"/>
      <c r="G14" s="37"/>
      <c r="H14" s="37"/>
      <c r="I14" s="154" t="s">
        <v>25</v>
      </c>
      <c r="J14" s="157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57" t="str">
        <f>IF('Rekapitulace stavby'!E11="","",'Rekapitulace stavby'!E11)</f>
        <v xml:space="preserve"> </v>
      </c>
      <c r="F15" s="37"/>
      <c r="G15" s="37"/>
      <c r="H15" s="37"/>
      <c r="I15" s="154" t="s">
        <v>27</v>
      </c>
      <c r="J15" s="157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54" t="s">
        <v>28</v>
      </c>
      <c r="E17" s="37"/>
      <c r="F17" s="37"/>
      <c r="G17" s="37"/>
      <c r="H17" s="37"/>
      <c r="I17" s="154" t="s">
        <v>25</v>
      </c>
      <c r="J17" s="30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'Rekapitulace stavby'!E14</f>
        <v>Vyplň údaj</v>
      </c>
      <c r="F18" s="157"/>
      <c r="G18" s="157"/>
      <c r="H18" s="157"/>
      <c r="I18" s="154" t="s">
        <v>27</v>
      </c>
      <c r="J18" s="30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54" t="s">
        <v>30</v>
      </c>
      <c r="E20" s="37"/>
      <c r="F20" s="37"/>
      <c r="G20" s="37"/>
      <c r="H20" s="37"/>
      <c r="I20" s="154" t="s">
        <v>25</v>
      </c>
      <c r="J20" s="157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57" t="str">
        <f>IF('Rekapitulace stavby'!E17="","",'Rekapitulace stavby'!E17)</f>
        <v xml:space="preserve"> </v>
      </c>
      <c r="F21" s="37"/>
      <c r="G21" s="37"/>
      <c r="H21" s="37"/>
      <c r="I21" s="154" t="s">
        <v>27</v>
      </c>
      <c r="J21" s="157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54" t="s">
        <v>32</v>
      </c>
      <c r="E23" s="37"/>
      <c r="F23" s="37"/>
      <c r="G23" s="37"/>
      <c r="H23" s="37"/>
      <c r="I23" s="154" t="s">
        <v>25</v>
      </c>
      <c r="J23" s="157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57" t="str">
        <f>IF('Rekapitulace stavby'!E20="","",'Rekapitulace stavby'!E20)</f>
        <v xml:space="preserve"> </v>
      </c>
      <c r="F24" s="37"/>
      <c r="G24" s="37"/>
      <c r="H24" s="37"/>
      <c r="I24" s="154" t="s">
        <v>27</v>
      </c>
      <c r="J24" s="157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54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59"/>
      <c r="B27" s="160"/>
      <c r="C27" s="159"/>
      <c r="D27" s="159"/>
      <c r="E27" s="161" t="s">
        <v>1</v>
      </c>
      <c r="F27" s="161"/>
      <c r="G27" s="161"/>
      <c r="H27" s="161"/>
      <c r="I27" s="159"/>
      <c r="J27" s="159"/>
      <c r="K27" s="159"/>
      <c r="L27" s="162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63"/>
      <c r="E29" s="163"/>
      <c r="F29" s="163"/>
      <c r="G29" s="163"/>
      <c r="H29" s="163"/>
      <c r="I29" s="163"/>
      <c r="J29" s="163"/>
      <c r="K29" s="16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0"/>
      <c r="C30" s="37"/>
      <c r="D30" s="164" t="s">
        <v>36</v>
      </c>
      <c r="E30" s="37"/>
      <c r="F30" s="37"/>
      <c r="G30" s="37"/>
      <c r="H30" s="37"/>
      <c r="I30" s="37"/>
      <c r="J30" s="165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0"/>
      <c r="C31" s="37"/>
      <c r="D31" s="163"/>
      <c r="E31" s="163"/>
      <c r="F31" s="163"/>
      <c r="G31" s="163"/>
      <c r="H31" s="163"/>
      <c r="I31" s="163"/>
      <c r="J31" s="163"/>
      <c r="K31" s="163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0"/>
      <c r="C32" s="37"/>
      <c r="D32" s="37"/>
      <c r="E32" s="37"/>
      <c r="F32" s="166" t="s">
        <v>38</v>
      </c>
      <c r="G32" s="37"/>
      <c r="H32" s="37"/>
      <c r="I32" s="166" t="s">
        <v>37</v>
      </c>
      <c r="J32" s="166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0"/>
      <c r="C33" s="37"/>
      <c r="D33" s="167" t="s">
        <v>40</v>
      </c>
      <c r="E33" s="154" t="s">
        <v>41</v>
      </c>
      <c r="F33" s="168">
        <f>ROUND((SUM(BE121:BE178)),  2)</f>
        <v>0</v>
      </c>
      <c r="G33" s="37"/>
      <c r="H33" s="37"/>
      <c r="I33" s="169">
        <v>0.20999999999999999</v>
      </c>
      <c r="J33" s="168">
        <f>ROUND(((SUM(BE121:BE178))*I33),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154" t="s">
        <v>42</v>
      </c>
      <c r="F34" s="168">
        <f>ROUND((SUM(BF121:BF178)),  2)</f>
        <v>0</v>
      </c>
      <c r="G34" s="37"/>
      <c r="H34" s="37"/>
      <c r="I34" s="169">
        <v>0.12</v>
      </c>
      <c r="J34" s="168">
        <f>ROUND(((SUM(BF121:BF178))*I34),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0"/>
      <c r="C35" s="37"/>
      <c r="D35" s="37"/>
      <c r="E35" s="154" t="s">
        <v>43</v>
      </c>
      <c r="F35" s="168">
        <f>ROUND((SUM(BG121:BG178)),  2)</f>
        <v>0</v>
      </c>
      <c r="G35" s="37"/>
      <c r="H35" s="37"/>
      <c r="I35" s="169">
        <v>0.20999999999999999</v>
      </c>
      <c r="J35" s="168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0"/>
      <c r="C36" s="37"/>
      <c r="D36" s="37"/>
      <c r="E36" s="154" t="s">
        <v>44</v>
      </c>
      <c r="F36" s="168">
        <f>ROUND((SUM(BH121:BH178)),  2)</f>
        <v>0</v>
      </c>
      <c r="G36" s="37"/>
      <c r="H36" s="37"/>
      <c r="I36" s="169">
        <v>0.12</v>
      </c>
      <c r="J36" s="168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54" t="s">
        <v>45</v>
      </c>
      <c r="F37" s="168">
        <f>ROUND((SUM(BI121:BI178)),  2)</f>
        <v>0</v>
      </c>
      <c r="G37" s="37"/>
      <c r="H37" s="37"/>
      <c r="I37" s="169">
        <v>0</v>
      </c>
      <c r="J37" s="168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0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0"/>
      <c r="C39" s="170"/>
      <c r="D39" s="171" t="s">
        <v>46</v>
      </c>
      <c r="E39" s="172"/>
      <c r="F39" s="172"/>
      <c r="G39" s="173" t="s">
        <v>47</v>
      </c>
      <c r="H39" s="174" t="s">
        <v>48</v>
      </c>
      <c r="I39" s="172"/>
      <c r="J39" s="175">
        <f>SUM(J30:J37)</f>
        <v>0</v>
      </c>
      <c r="K39" s="176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2"/>
      <c r="D50" s="177" t="s">
        <v>49</v>
      </c>
      <c r="E50" s="178"/>
      <c r="F50" s="178"/>
      <c r="G50" s="177" t="s">
        <v>50</v>
      </c>
      <c r="H50" s="178"/>
      <c r="I50" s="178"/>
      <c r="J50" s="178"/>
      <c r="K50" s="178"/>
      <c r="L50" s="62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79" t="s">
        <v>51</v>
      </c>
      <c r="E61" s="180"/>
      <c r="F61" s="181" t="s">
        <v>52</v>
      </c>
      <c r="G61" s="179" t="s">
        <v>51</v>
      </c>
      <c r="H61" s="180"/>
      <c r="I61" s="180"/>
      <c r="J61" s="182" t="s">
        <v>52</v>
      </c>
      <c r="K61" s="180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77" t="s">
        <v>53</v>
      </c>
      <c r="E65" s="183"/>
      <c r="F65" s="183"/>
      <c r="G65" s="177" t="s">
        <v>54</v>
      </c>
      <c r="H65" s="183"/>
      <c r="I65" s="183"/>
      <c r="J65" s="183"/>
      <c r="K65" s="183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79" t="s">
        <v>51</v>
      </c>
      <c r="E76" s="180"/>
      <c r="F76" s="181" t="s">
        <v>52</v>
      </c>
      <c r="G76" s="179" t="s">
        <v>51</v>
      </c>
      <c r="H76" s="180"/>
      <c r="I76" s="180"/>
      <c r="J76" s="182" t="s">
        <v>52</v>
      </c>
      <c r="K76" s="180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4"/>
      <c r="C77" s="185"/>
      <c r="D77" s="185"/>
      <c r="E77" s="185"/>
      <c r="F77" s="185"/>
      <c r="G77" s="185"/>
      <c r="H77" s="185"/>
      <c r="I77" s="185"/>
      <c r="J77" s="185"/>
      <c r="K77" s="185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6"/>
      <c r="C81" s="187"/>
      <c r="D81" s="187"/>
      <c r="E81" s="187"/>
      <c r="F81" s="187"/>
      <c r="G81" s="187"/>
      <c r="H81" s="187"/>
      <c r="I81" s="187"/>
      <c r="J81" s="187"/>
      <c r="K81" s="187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120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8" t="str">
        <f>E7</f>
        <v>Sadová ulice Lovosice - parcely</v>
      </c>
      <c r="F85" s="29"/>
      <c r="G85" s="29"/>
      <c r="H85" s="2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118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SO4 - vodovod + přípojky nové RD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20</v>
      </c>
      <c r="D89" s="39"/>
      <c r="E89" s="39"/>
      <c r="F89" s="24" t="str">
        <f>F12</f>
        <v>Lovosice</v>
      </c>
      <c r="G89" s="39"/>
      <c r="H89" s="39"/>
      <c r="I89" s="29" t="s">
        <v>22</v>
      </c>
      <c r="J89" s="78" t="str">
        <f>IF(J12="","",J12)</f>
        <v>17. 9. 2024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29" t="s">
        <v>24</v>
      </c>
      <c r="D91" s="39"/>
      <c r="E91" s="39"/>
      <c r="F91" s="24" t="str">
        <f>E15</f>
        <v xml:space="preserve"> </v>
      </c>
      <c r="G91" s="39"/>
      <c r="H91" s="39"/>
      <c r="I91" s="29" t="s">
        <v>30</v>
      </c>
      <c r="J91" s="33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29" t="s">
        <v>28</v>
      </c>
      <c r="D92" s="39"/>
      <c r="E92" s="39"/>
      <c r="F92" s="24" t="str">
        <f>IF(E18="","",E18)</f>
        <v>Vyplň údaj</v>
      </c>
      <c r="G92" s="39"/>
      <c r="H92" s="39"/>
      <c r="I92" s="29" t="s">
        <v>32</v>
      </c>
      <c r="J92" s="33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9" t="s">
        <v>121</v>
      </c>
      <c r="D94" s="148"/>
      <c r="E94" s="148"/>
      <c r="F94" s="148"/>
      <c r="G94" s="148"/>
      <c r="H94" s="148"/>
      <c r="I94" s="148"/>
      <c r="J94" s="190" t="s">
        <v>122</v>
      </c>
      <c r="K94" s="14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1" t="s">
        <v>123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124</v>
      </c>
    </row>
    <row r="97" s="9" customFormat="1" ht="24.96" customHeight="1">
      <c r="A97" s="9"/>
      <c r="B97" s="192"/>
      <c r="C97" s="193"/>
      <c r="D97" s="194" t="s">
        <v>125</v>
      </c>
      <c r="E97" s="195"/>
      <c r="F97" s="195"/>
      <c r="G97" s="195"/>
      <c r="H97" s="195"/>
      <c r="I97" s="195"/>
      <c r="J97" s="196">
        <f>J122</f>
        <v>0</v>
      </c>
      <c r="K97" s="193"/>
      <c r="L97" s="19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8"/>
      <c r="C98" s="199"/>
      <c r="D98" s="200" t="s">
        <v>126</v>
      </c>
      <c r="E98" s="201"/>
      <c r="F98" s="201"/>
      <c r="G98" s="201"/>
      <c r="H98" s="201"/>
      <c r="I98" s="201"/>
      <c r="J98" s="202">
        <f>J123</f>
        <v>0</v>
      </c>
      <c r="K98" s="199"/>
      <c r="L98" s="20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8"/>
      <c r="C99" s="199"/>
      <c r="D99" s="200" t="s">
        <v>225</v>
      </c>
      <c r="E99" s="201"/>
      <c r="F99" s="201"/>
      <c r="G99" s="201"/>
      <c r="H99" s="201"/>
      <c r="I99" s="201"/>
      <c r="J99" s="202">
        <f>J139</f>
        <v>0</v>
      </c>
      <c r="K99" s="199"/>
      <c r="L99" s="20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8"/>
      <c r="C100" s="199"/>
      <c r="D100" s="200" t="s">
        <v>429</v>
      </c>
      <c r="E100" s="201"/>
      <c r="F100" s="201"/>
      <c r="G100" s="201"/>
      <c r="H100" s="201"/>
      <c r="I100" s="201"/>
      <c r="J100" s="202">
        <f>J141</f>
        <v>0</v>
      </c>
      <c r="K100" s="199"/>
      <c r="L100" s="20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8"/>
      <c r="C101" s="199"/>
      <c r="D101" s="200" t="s">
        <v>228</v>
      </c>
      <c r="E101" s="201"/>
      <c r="F101" s="201"/>
      <c r="G101" s="201"/>
      <c r="H101" s="201"/>
      <c r="I101" s="201"/>
      <c r="J101" s="202">
        <f>J177</f>
        <v>0</v>
      </c>
      <c r="K101" s="199"/>
      <c r="L101" s="20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0" t="s">
        <v>127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29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88" t="str">
        <f>E7</f>
        <v>Sadová ulice Lovosice - parcely</v>
      </c>
      <c r="F111" s="29"/>
      <c r="G111" s="29"/>
      <c r="H111" s="2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29" t="s">
        <v>118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SO4 - vodovod + přípojky nové RD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29" t="s">
        <v>20</v>
      </c>
      <c r="D115" s="39"/>
      <c r="E115" s="39"/>
      <c r="F115" s="24" t="str">
        <f>F12</f>
        <v>Lovosice</v>
      </c>
      <c r="G115" s="39"/>
      <c r="H115" s="39"/>
      <c r="I115" s="29" t="s">
        <v>22</v>
      </c>
      <c r="J115" s="78" t="str">
        <f>IF(J12="","",J12)</f>
        <v>17. 9. 2024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29" t="s">
        <v>24</v>
      </c>
      <c r="D117" s="39"/>
      <c r="E117" s="39"/>
      <c r="F117" s="24" t="str">
        <f>E15</f>
        <v xml:space="preserve"> </v>
      </c>
      <c r="G117" s="39"/>
      <c r="H117" s="39"/>
      <c r="I117" s="29" t="s">
        <v>30</v>
      </c>
      <c r="J117" s="33" t="str">
        <f>E21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29" t="s">
        <v>28</v>
      </c>
      <c r="D118" s="39"/>
      <c r="E118" s="39"/>
      <c r="F118" s="24" t="str">
        <f>IF(E18="","",E18)</f>
        <v>Vyplň údaj</v>
      </c>
      <c r="G118" s="39"/>
      <c r="H118" s="39"/>
      <c r="I118" s="29" t="s">
        <v>32</v>
      </c>
      <c r="J118" s="33" t="str">
        <f>E24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204"/>
      <c r="B120" s="205"/>
      <c r="C120" s="206" t="s">
        <v>128</v>
      </c>
      <c r="D120" s="207" t="s">
        <v>61</v>
      </c>
      <c r="E120" s="207" t="s">
        <v>57</v>
      </c>
      <c r="F120" s="207" t="s">
        <v>58</v>
      </c>
      <c r="G120" s="207" t="s">
        <v>129</v>
      </c>
      <c r="H120" s="207" t="s">
        <v>130</v>
      </c>
      <c r="I120" s="207" t="s">
        <v>131</v>
      </c>
      <c r="J120" s="208" t="s">
        <v>122</v>
      </c>
      <c r="K120" s="209" t="s">
        <v>132</v>
      </c>
      <c r="L120" s="210"/>
      <c r="M120" s="99" t="s">
        <v>1</v>
      </c>
      <c r="N120" s="100" t="s">
        <v>40</v>
      </c>
      <c r="O120" s="100" t="s">
        <v>133</v>
      </c>
      <c r="P120" s="100" t="s">
        <v>134</v>
      </c>
      <c r="Q120" s="100" t="s">
        <v>135</v>
      </c>
      <c r="R120" s="100" t="s">
        <v>136</v>
      </c>
      <c r="S120" s="100" t="s">
        <v>137</v>
      </c>
      <c r="T120" s="101" t="s">
        <v>138</v>
      </c>
      <c r="U120" s="204"/>
      <c r="V120" s="204"/>
      <c r="W120" s="204"/>
      <c r="X120" s="204"/>
      <c r="Y120" s="204"/>
      <c r="Z120" s="204"/>
      <c r="AA120" s="204"/>
      <c r="AB120" s="204"/>
      <c r="AC120" s="204"/>
      <c r="AD120" s="204"/>
      <c r="AE120" s="204"/>
    </row>
    <row r="121" s="2" customFormat="1" ht="22.8" customHeight="1">
      <c r="A121" s="37"/>
      <c r="B121" s="38"/>
      <c r="C121" s="106" t="s">
        <v>139</v>
      </c>
      <c r="D121" s="39"/>
      <c r="E121" s="39"/>
      <c r="F121" s="39"/>
      <c r="G121" s="39"/>
      <c r="H121" s="39"/>
      <c r="I121" s="39"/>
      <c r="J121" s="211">
        <f>BK121</f>
        <v>0</v>
      </c>
      <c r="K121" s="39"/>
      <c r="L121" s="40"/>
      <c r="M121" s="102"/>
      <c r="N121" s="212"/>
      <c r="O121" s="103"/>
      <c r="P121" s="213">
        <f>P122</f>
        <v>0</v>
      </c>
      <c r="Q121" s="103"/>
      <c r="R121" s="213">
        <f>R122</f>
        <v>324.20672685</v>
      </c>
      <c r="S121" s="103"/>
      <c r="T121" s="214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4" t="s">
        <v>75</v>
      </c>
      <c r="AU121" s="14" t="s">
        <v>124</v>
      </c>
      <c r="BK121" s="215">
        <f>BK122</f>
        <v>0</v>
      </c>
    </row>
    <row r="122" s="12" customFormat="1" ht="25.92" customHeight="1">
      <c r="A122" s="12"/>
      <c r="B122" s="216"/>
      <c r="C122" s="217"/>
      <c r="D122" s="218" t="s">
        <v>75</v>
      </c>
      <c r="E122" s="219" t="s">
        <v>140</v>
      </c>
      <c r="F122" s="219" t="s">
        <v>141</v>
      </c>
      <c r="G122" s="217"/>
      <c r="H122" s="217"/>
      <c r="I122" s="220"/>
      <c r="J122" s="221">
        <f>BK122</f>
        <v>0</v>
      </c>
      <c r="K122" s="217"/>
      <c r="L122" s="222"/>
      <c r="M122" s="223"/>
      <c r="N122" s="224"/>
      <c r="O122" s="224"/>
      <c r="P122" s="225">
        <f>P123+P139+P141+P177</f>
        <v>0</v>
      </c>
      <c r="Q122" s="224"/>
      <c r="R122" s="225">
        <f>R123+R139+R141+R177</f>
        <v>324.20672685</v>
      </c>
      <c r="S122" s="224"/>
      <c r="T122" s="226">
        <f>T123+T139+T141+T177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7" t="s">
        <v>84</v>
      </c>
      <c r="AT122" s="228" t="s">
        <v>75</v>
      </c>
      <c r="AU122" s="228" t="s">
        <v>76</v>
      </c>
      <c r="AY122" s="227" t="s">
        <v>142</v>
      </c>
      <c r="BK122" s="229">
        <f>BK123+BK139+BK141+BK177</f>
        <v>0</v>
      </c>
    </row>
    <row r="123" s="12" customFormat="1" ht="22.8" customHeight="1">
      <c r="A123" s="12"/>
      <c r="B123" s="216"/>
      <c r="C123" s="217"/>
      <c r="D123" s="218" t="s">
        <v>75</v>
      </c>
      <c r="E123" s="230" t="s">
        <v>84</v>
      </c>
      <c r="F123" s="230" t="s">
        <v>143</v>
      </c>
      <c r="G123" s="217"/>
      <c r="H123" s="217"/>
      <c r="I123" s="220"/>
      <c r="J123" s="231">
        <f>BK123</f>
        <v>0</v>
      </c>
      <c r="K123" s="217"/>
      <c r="L123" s="222"/>
      <c r="M123" s="223"/>
      <c r="N123" s="224"/>
      <c r="O123" s="224"/>
      <c r="P123" s="225">
        <f>SUM(P124:P138)</f>
        <v>0</v>
      </c>
      <c r="Q123" s="224"/>
      <c r="R123" s="225">
        <f>SUM(R124:R138)</f>
        <v>298.12599999999998</v>
      </c>
      <c r="S123" s="224"/>
      <c r="T123" s="226">
        <f>SUM(T124:T138)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7" t="s">
        <v>84</v>
      </c>
      <c r="AT123" s="228" t="s">
        <v>75</v>
      </c>
      <c r="AU123" s="228" t="s">
        <v>84</v>
      </c>
      <c r="AY123" s="227" t="s">
        <v>142</v>
      </c>
      <c r="BK123" s="229">
        <f>SUM(BK124:BK138)</f>
        <v>0</v>
      </c>
    </row>
    <row r="124" s="2" customFormat="1" ht="33" customHeight="1">
      <c r="A124" s="37"/>
      <c r="B124" s="38"/>
      <c r="C124" s="232" t="s">
        <v>84</v>
      </c>
      <c r="D124" s="232" t="s">
        <v>144</v>
      </c>
      <c r="E124" s="233" t="s">
        <v>637</v>
      </c>
      <c r="F124" s="234" t="s">
        <v>638</v>
      </c>
      <c r="G124" s="235" t="s">
        <v>237</v>
      </c>
      <c r="H124" s="236">
        <v>80</v>
      </c>
      <c r="I124" s="237"/>
      <c r="J124" s="238">
        <f>ROUND(I124*H124,2)</f>
        <v>0</v>
      </c>
      <c r="K124" s="239"/>
      <c r="L124" s="40"/>
      <c r="M124" s="240" t="s">
        <v>1</v>
      </c>
      <c r="N124" s="241" t="s">
        <v>41</v>
      </c>
      <c r="O124" s="90"/>
      <c r="P124" s="242">
        <f>O124*H124</f>
        <v>0</v>
      </c>
      <c r="Q124" s="242">
        <v>0</v>
      </c>
      <c r="R124" s="242">
        <f>Q124*H124</f>
        <v>0</v>
      </c>
      <c r="S124" s="242">
        <v>0</v>
      </c>
      <c r="T124" s="243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44" t="s">
        <v>148</v>
      </c>
      <c r="AT124" s="244" t="s">
        <v>144</v>
      </c>
      <c r="AU124" s="244" t="s">
        <v>86</v>
      </c>
      <c r="AY124" s="14" t="s">
        <v>142</v>
      </c>
      <c r="BE124" s="142">
        <f>IF(N124="základní",J124,0)</f>
        <v>0</v>
      </c>
      <c r="BF124" s="142">
        <f>IF(N124="snížená",J124,0)</f>
        <v>0</v>
      </c>
      <c r="BG124" s="142">
        <f>IF(N124="zákl. přenesená",J124,0)</f>
        <v>0</v>
      </c>
      <c r="BH124" s="142">
        <f>IF(N124="sníž. přenesená",J124,0)</f>
        <v>0</v>
      </c>
      <c r="BI124" s="142">
        <f>IF(N124="nulová",J124,0)</f>
        <v>0</v>
      </c>
      <c r="BJ124" s="14" t="s">
        <v>84</v>
      </c>
      <c r="BK124" s="142">
        <f>ROUND(I124*H124,2)</f>
        <v>0</v>
      </c>
      <c r="BL124" s="14" t="s">
        <v>148</v>
      </c>
      <c r="BM124" s="244" t="s">
        <v>639</v>
      </c>
    </row>
    <row r="125" s="2" customFormat="1" ht="33" customHeight="1">
      <c r="A125" s="37"/>
      <c r="B125" s="38"/>
      <c r="C125" s="232" t="s">
        <v>86</v>
      </c>
      <c r="D125" s="232" t="s">
        <v>144</v>
      </c>
      <c r="E125" s="233" t="s">
        <v>640</v>
      </c>
      <c r="F125" s="234" t="s">
        <v>641</v>
      </c>
      <c r="G125" s="235" t="s">
        <v>237</v>
      </c>
      <c r="H125" s="236">
        <v>405</v>
      </c>
      <c r="I125" s="237"/>
      <c r="J125" s="238">
        <f>ROUND(I125*H125,2)</f>
        <v>0</v>
      </c>
      <c r="K125" s="239"/>
      <c r="L125" s="40"/>
      <c r="M125" s="240" t="s">
        <v>1</v>
      </c>
      <c r="N125" s="241" t="s">
        <v>41</v>
      </c>
      <c r="O125" s="90"/>
      <c r="P125" s="242">
        <f>O125*H125</f>
        <v>0</v>
      </c>
      <c r="Q125" s="242">
        <v>0</v>
      </c>
      <c r="R125" s="242">
        <f>Q125*H125</f>
        <v>0</v>
      </c>
      <c r="S125" s="242">
        <v>0</v>
      </c>
      <c r="T125" s="24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44" t="s">
        <v>148</v>
      </c>
      <c r="AT125" s="244" t="s">
        <v>144</v>
      </c>
      <c r="AU125" s="244" t="s">
        <v>86</v>
      </c>
      <c r="AY125" s="14" t="s">
        <v>142</v>
      </c>
      <c r="BE125" s="142">
        <f>IF(N125="základní",J125,0)</f>
        <v>0</v>
      </c>
      <c r="BF125" s="142">
        <f>IF(N125="snížená",J125,0)</f>
        <v>0</v>
      </c>
      <c r="BG125" s="142">
        <f>IF(N125="zákl. přenesená",J125,0)</f>
        <v>0</v>
      </c>
      <c r="BH125" s="142">
        <f>IF(N125="sníž. přenesená",J125,0)</f>
        <v>0</v>
      </c>
      <c r="BI125" s="142">
        <f>IF(N125="nulová",J125,0)</f>
        <v>0</v>
      </c>
      <c r="BJ125" s="14" t="s">
        <v>84</v>
      </c>
      <c r="BK125" s="142">
        <f>ROUND(I125*H125,2)</f>
        <v>0</v>
      </c>
      <c r="BL125" s="14" t="s">
        <v>148</v>
      </c>
      <c r="BM125" s="244" t="s">
        <v>642</v>
      </c>
    </row>
    <row r="126" s="2" customFormat="1" ht="24.15" customHeight="1">
      <c r="A126" s="37"/>
      <c r="B126" s="38"/>
      <c r="C126" s="232" t="s">
        <v>154</v>
      </c>
      <c r="D126" s="232" t="s">
        <v>144</v>
      </c>
      <c r="E126" s="233" t="s">
        <v>433</v>
      </c>
      <c r="F126" s="234" t="s">
        <v>434</v>
      </c>
      <c r="G126" s="235" t="s">
        <v>237</v>
      </c>
      <c r="H126" s="236">
        <v>38</v>
      </c>
      <c r="I126" s="237"/>
      <c r="J126" s="238">
        <f>ROUND(I126*H126,2)</f>
        <v>0</v>
      </c>
      <c r="K126" s="239"/>
      <c r="L126" s="40"/>
      <c r="M126" s="240" t="s">
        <v>1</v>
      </c>
      <c r="N126" s="241" t="s">
        <v>41</v>
      </c>
      <c r="O126" s="90"/>
      <c r="P126" s="242">
        <f>O126*H126</f>
        <v>0</v>
      </c>
      <c r="Q126" s="242">
        <v>0</v>
      </c>
      <c r="R126" s="242">
        <f>Q126*H126</f>
        <v>0</v>
      </c>
      <c r="S126" s="242">
        <v>0</v>
      </c>
      <c r="T126" s="243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44" t="s">
        <v>148</v>
      </c>
      <c r="AT126" s="244" t="s">
        <v>144</v>
      </c>
      <c r="AU126" s="244" t="s">
        <v>86</v>
      </c>
      <c r="AY126" s="14" t="s">
        <v>142</v>
      </c>
      <c r="BE126" s="142">
        <f>IF(N126="základní",J126,0)</f>
        <v>0</v>
      </c>
      <c r="BF126" s="142">
        <f>IF(N126="snížená",J126,0)</f>
        <v>0</v>
      </c>
      <c r="BG126" s="142">
        <f>IF(N126="zákl. přenesená",J126,0)</f>
        <v>0</v>
      </c>
      <c r="BH126" s="142">
        <f>IF(N126="sníž. přenesená",J126,0)</f>
        <v>0</v>
      </c>
      <c r="BI126" s="142">
        <f>IF(N126="nulová",J126,0)</f>
        <v>0</v>
      </c>
      <c r="BJ126" s="14" t="s">
        <v>84</v>
      </c>
      <c r="BK126" s="142">
        <f>ROUND(I126*H126,2)</f>
        <v>0</v>
      </c>
      <c r="BL126" s="14" t="s">
        <v>148</v>
      </c>
      <c r="BM126" s="244" t="s">
        <v>643</v>
      </c>
    </row>
    <row r="127" s="2" customFormat="1" ht="21.75" customHeight="1">
      <c r="A127" s="37"/>
      <c r="B127" s="38"/>
      <c r="C127" s="232" t="s">
        <v>148</v>
      </c>
      <c r="D127" s="232" t="s">
        <v>144</v>
      </c>
      <c r="E127" s="233" t="s">
        <v>523</v>
      </c>
      <c r="F127" s="234" t="s">
        <v>524</v>
      </c>
      <c r="G127" s="235" t="s">
        <v>147</v>
      </c>
      <c r="H127" s="236">
        <v>150</v>
      </c>
      <c r="I127" s="237"/>
      <c r="J127" s="238">
        <f>ROUND(I127*H127,2)</f>
        <v>0</v>
      </c>
      <c r="K127" s="239"/>
      <c r="L127" s="40"/>
      <c r="M127" s="240" t="s">
        <v>1</v>
      </c>
      <c r="N127" s="241" t="s">
        <v>41</v>
      </c>
      <c r="O127" s="90"/>
      <c r="P127" s="242">
        <f>O127*H127</f>
        <v>0</v>
      </c>
      <c r="Q127" s="242">
        <v>0.00084000000000000003</v>
      </c>
      <c r="R127" s="242">
        <f>Q127*H127</f>
        <v>0.126</v>
      </c>
      <c r="S127" s="242">
        <v>0</v>
      </c>
      <c r="T127" s="243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44" t="s">
        <v>148</v>
      </c>
      <c r="AT127" s="244" t="s">
        <v>144</v>
      </c>
      <c r="AU127" s="244" t="s">
        <v>86</v>
      </c>
      <c r="AY127" s="14" t="s">
        <v>142</v>
      </c>
      <c r="BE127" s="142">
        <f>IF(N127="základní",J127,0)</f>
        <v>0</v>
      </c>
      <c r="BF127" s="142">
        <f>IF(N127="snížená",J127,0)</f>
        <v>0</v>
      </c>
      <c r="BG127" s="142">
        <f>IF(N127="zákl. přenesená",J127,0)</f>
        <v>0</v>
      </c>
      <c r="BH127" s="142">
        <f>IF(N127="sníž. přenesená",J127,0)</f>
        <v>0</v>
      </c>
      <c r="BI127" s="142">
        <f>IF(N127="nulová",J127,0)</f>
        <v>0</v>
      </c>
      <c r="BJ127" s="14" t="s">
        <v>84</v>
      </c>
      <c r="BK127" s="142">
        <f>ROUND(I127*H127,2)</f>
        <v>0</v>
      </c>
      <c r="BL127" s="14" t="s">
        <v>148</v>
      </c>
      <c r="BM127" s="244" t="s">
        <v>644</v>
      </c>
    </row>
    <row r="128" s="2" customFormat="1" ht="37.8" customHeight="1">
      <c r="A128" s="37"/>
      <c r="B128" s="38"/>
      <c r="C128" s="232" t="s">
        <v>161</v>
      </c>
      <c r="D128" s="232" t="s">
        <v>144</v>
      </c>
      <c r="E128" s="233" t="s">
        <v>436</v>
      </c>
      <c r="F128" s="234" t="s">
        <v>255</v>
      </c>
      <c r="G128" s="235" t="s">
        <v>237</v>
      </c>
      <c r="H128" s="236">
        <v>176</v>
      </c>
      <c r="I128" s="237"/>
      <c r="J128" s="238">
        <f>ROUND(I128*H128,2)</f>
        <v>0</v>
      </c>
      <c r="K128" s="239"/>
      <c r="L128" s="40"/>
      <c r="M128" s="240" t="s">
        <v>1</v>
      </c>
      <c r="N128" s="241" t="s">
        <v>41</v>
      </c>
      <c r="O128" s="90"/>
      <c r="P128" s="242">
        <f>O128*H128</f>
        <v>0</v>
      </c>
      <c r="Q128" s="242">
        <v>0</v>
      </c>
      <c r="R128" s="242">
        <f>Q128*H128</f>
        <v>0</v>
      </c>
      <c r="S128" s="242">
        <v>0</v>
      </c>
      <c r="T128" s="24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44" t="s">
        <v>148</v>
      </c>
      <c r="AT128" s="244" t="s">
        <v>144</v>
      </c>
      <c r="AU128" s="244" t="s">
        <v>86</v>
      </c>
      <c r="AY128" s="14" t="s">
        <v>142</v>
      </c>
      <c r="BE128" s="142">
        <f>IF(N128="základní",J128,0)</f>
        <v>0</v>
      </c>
      <c r="BF128" s="142">
        <f>IF(N128="snížená",J128,0)</f>
        <v>0</v>
      </c>
      <c r="BG128" s="142">
        <f>IF(N128="zákl. přenesená",J128,0)</f>
        <v>0</v>
      </c>
      <c r="BH128" s="142">
        <f>IF(N128="sníž. přenesená",J128,0)</f>
        <v>0</v>
      </c>
      <c r="BI128" s="142">
        <f>IF(N128="nulová",J128,0)</f>
        <v>0</v>
      </c>
      <c r="BJ128" s="14" t="s">
        <v>84</v>
      </c>
      <c r="BK128" s="142">
        <f>ROUND(I128*H128,2)</f>
        <v>0</v>
      </c>
      <c r="BL128" s="14" t="s">
        <v>148</v>
      </c>
      <c r="BM128" s="244" t="s">
        <v>645</v>
      </c>
    </row>
    <row r="129" s="2" customFormat="1" ht="37.8" customHeight="1">
      <c r="A129" s="37"/>
      <c r="B129" s="38"/>
      <c r="C129" s="232" t="s">
        <v>165</v>
      </c>
      <c r="D129" s="232" t="s">
        <v>144</v>
      </c>
      <c r="E129" s="233" t="s">
        <v>257</v>
      </c>
      <c r="F129" s="234" t="s">
        <v>258</v>
      </c>
      <c r="G129" s="235" t="s">
        <v>237</v>
      </c>
      <c r="H129" s="236">
        <v>347</v>
      </c>
      <c r="I129" s="237"/>
      <c r="J129" s="238">
        <f>ROUND(I129*H129,2)</f>
        <v>0</v>
      </c>
      <c r="K129" s="239"/>
      <c r="L129" s="40"/>
      <c r="M129" s="240" t="s">
        <v>1</v>
      </c>
      <c r="N129" s="241" t="s">
        <v>41</v>
      </c>
      <c r="O129" s="90"/>
      <c r="P129" s="242">
        <f>O129*H129</f>
        <v>0</v>
      </c>
      <c r="Q129" s="242">
        <v>0</v>
      </c>
      <c r="R129" s="242">
        <f>Q129*H129</f>
        <v>0</v>
      </c>
      <c r="S129" s="242">
        <v>0</v>
      </c>
      <c r="T129" s="24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44" t="s">
        <v>148</v>
      </c>
      <c r="AT129" s="244" t="s">
        <v>144</v>
      </c>
      <c r="AU129" s="244" t="s">
        <v>86</v>
      </c>
      <c r="AY129" s="14" t="s">
        <v>142</v>
      </c>
      <c r="BE129" s="142">
        <f>IF(N129="základní",J129,0)</f>
        <v>0</v>
      </c>
      <c r="BF129" s="142">
        <f>IF(N129="snížená",J129,0)</f>
        <v>0</v>
      </c>
      <c r="BG129" s="142">
        <f>IF(N129="zákl. přenesená",J129,0)</f>
        <v>0</v>
      </c>
      <c r="BH129" s="142">
        <f>IF(N129="sníž. přenesená",J129,0)</f>
        <v>0</v>
      </c>
      <c r="BI129" s="142">
        <f>IF(N129="nulová",J129,0)</f>
        <v>0</v>
      </c>
      <c r="BJ129" s="14" t="s">
        <v>84</v>
      </c>
      <c r="BK129" s="142">
        <f>ROUND(I129*H129,2)</f>
        <v>0</v>
      </c>
      <c r="BL129" s="14" t="s">
        <v>148</v>
      </c>
      <c r="BM129" s="244" t="s">
        <v>646</v>
      </c>
    </row>
    <row r="130" s="2" customFormat="1" ht="37.8" customHeight="1">
      <c r="A130" s="37"/>
      <c r="B130" s="38"/>
      <c r="C130" s="232" t="s">
        <v>169</v>
      </c>
      <c r="D130" s="232" t="s">
        <v>144</v>
      </c>
      <c r="E130" s="233" t="s">
        <v>260</v>
      </c>
      <c r="F130" s="234" t="s">
        <v>261</v>
      </c>
      <c r="G130" s="235" t="s">
        <v>237</v>
      </c>
      <c r="H130" s="236">
        <v>8675</v>
      </c>
      <c r="I130" s="237"/>
      <c r="J130" s="238">
        <f>ROUND(I130*H130,2)</f>
        <v>0</v>
      </c>
      <c r="K130" s="239"/>
      <c r="L130" s="40"/>
      <c r="M130" s="240" t="s">
        <v>1</v>
      </c>
      <c r="N130" s="241" t="s">
        <v>41</v>
      </c>
      <c r="O130" s="90"/>
      <c r="P130" s="242">
        <f>O130*H130</f>
        <v>0</v>
      </c>
      <c r="Q130" s="242">
        <v>0</v>
      </c>
      <c r="R130" s="242">
        <f>Q130*H130</f>
        <v>0</v>
      </c>
      <c r="S130" s="242">
        <v>0</v>
      </c>
      <c r="T130" s="24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44" t="s">
        <v>148</v>
      </c>
      <c r="AT130" s="244" t="s">
        <v>144</v>
      </c>
      <c r="AU130" s="244" t="s">
        <v>86</v>
      </c>
      <c r="AY130" s="14" t="s">
        <v>142</v>
      </c>
      <c r="BE130" s="142">
        <f>IF(N130="základní",J130,0)</f>
        <v>0</v>
      </c>
      <c r="BF130" s="142">
        <f>IF(N130="snížená",J130,0)</f>
        <v>0</v>
      </c>
      <c r="BG130" s="142">
        <f>IF(N130="zákl. přenesená",J130,0)</f>
        <v>0</v>
      </c>
      <c r="BH130" s="142">
        <f>IF(N130="sníž. přenesená",J130,0)</f>
        <v>0</v>
      </c>
      <c r="BI130" s="142">
        <f>IF(N130="nulová",J130,0)</f>
        <v>0</v>
      </c>
      <c r="BJ130" s="14" t="s">
        <v>84</v>
      </c>
      <c r="BK130" s="142">
        <f>ROUND(I130*H130,2)</f>
        <v>0</v>
      </c>
      <c r="BL130" s="14" t="s">
        <v>148</v>
      </c>
      <c r="BM130" s="244" t="s">
        <v>647</v>
      </c>
    </row>
    <row r="131" s="2" customFormat="1" ht="24.15" customHeight="1">
      <c r="A131" s="37"/>
      <c r="B131" s="38"/>
      <c r="C131" s="232" t="s">
        <v>173</v>
      </c>
      <c r="D131" s="232" t="s">
        <v>144</v>
      </c>
      <c r="E131" s="233" t="s">
        <v>263</v>
      </c>
      <c r="F131" s="234" t="s">
        <v>264</v>
      </c>
      <c r="G131" s="235" t="s">
        <v>237</v>
      </c>
      <c r="H131" s="236">
        <v>176</v>
      </c>
      <c r="I131" s="237"/>
      <c r="J131" s="238">
        <f>ROUND(I131*H131,2)</f>
        <v>0</v>
      </c>
      <c r="K131" s="239"/>
      <c r="L131" s="40"/>
      <c r="M131" s="240" t="s">
        <v>1</v>
      </c>
      <c r="N131" s="241" t="s">
        <v>41</v>
      </c>
      <c r="O131" s="90"/>
      <c r="P131" s="242">
        <f>O131*H131</f>
        <v>0</v>
      </c>
      <c r="Q131" s="242">
        <v>0</v>
      </c>
      <c r="R131" s="242">
        <f>Q131*H131</f>
        <v>0</v>
      </c>
      <c r="S131" s="242">
        <v>0</v>
      </c>
      <c r="T131" s="24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44" t="s">
        <v>148</v>
      </c>
      <c r="AT131" s="244" t="s">
        <v>144</v>
      </c>
      <c r="AU131" s="244" t="s">
        <v>86</v>
      </c>
      <c r="AY131" s="14" t="s">
        <v>142</v>
      </c>
      <c r="BE131" s="142">
        <f>IF(N131="základní",J131,0)</f>
        <v>0</v>
      </c>
      <c r="BF131" s="142">
        <f>IF(N131="snížená",J131,0)</f>
        <v>0</v>
      </c>
      <c r="BG131" s="142">
        <f>IF(N131="zákl. přenesená",J131,0)</f>
        <v>0</v>
      </c>
      <c r="BH131" s="142">
        <f>IF(N131="sníž. přenesená",J131,0)</f>
        <v>0</v>
      </c>
      <c r="BI131" s="142">
        <f>IF(N131="nulová",J131,0)</f>
        <v>0</v>
      </c>
      <c r="BJ131" s="14" t="s">
        <v>84</v>
      </c>
      <c r="BK131" s="142">
        <f>ROUND(I131*H131,2)</f>
        <v>0</v>
      </c>
      <c r="BL131" s="14" t="s">
        <v>148</v>
      </c>
      <c r="BM131" s="244" t="s">
        <v>648</v>
      </c>
    </row>
    <row r="132" s="2" customFormat="1" ht="24.15" customHeight="1">
      <c r="A132" s="37"/>
      <c r="B132" s="38"/>
      <c r="C132" s="232" t="s">
        <v>177</v>
      </c>
      <c r="D132" s="232" t="s">
        <v>144</v>
      </c>
      <c r="E132" s="233" t="s">
        <v>266</v>
      </c>
      <c r="F132" s="234" t="s">
        <v>267</v>
      </c>
      <c r="G132" s="235" t="s">
        <v>237</v>
      </c>
      <c r="H132" s="236">
        <v>523</v>
      </c>
      <c r="I132" s="237"/>
      <c r="J132" s="238">
        <f>ROUND(I132*H132,2)</f>
        <v>0</v>
      </c>
      <c r="K132" s="239"/>
      <c r="L132" s="40"/>
      <c r="M132" s="240" t="s">
        <v>1</v>
      </c>
      <c r="N132" s="241" t="s">
        <v>41</v>
      </c>
      <c r="O132" s="90"/>
      <c r="P132" s="242">
        <f>O132*H132</f>
        <v>0</v>
      </c>
      <c r="Q132" s="242">
        <v>0</v>
      </c>
      <c r="R132" s="242">
        <f>Q132*H132</f>
        <v>0</v>
      </c>
      <c r="S132" s="242">
        <v>0</v>
      </c>
      <c r="T132" s="24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44" t="s">
        <v>148</v>
      </c>
      <c r="AT132" s="244" t="s">
        <v>144</v>
      </c>
      <c r="AU132" s="244" t="s">
        <v>86</v>
      </c>
      <c r="AY132" s="14" t="s">
        <v>142</v>
      </c>
      <c r="BE132" s="142">
        <f>IF(N132="základní",J132,0)</f>
        <v>0</v>
      </c>
      <c r="BF132" s="142">
        <f>IF(N132="snížená",J132,0)</f>
        <v>0</v>
      </c>
      <c r="BG132" s="142">
        <f>IF(N132="zákl. přenesená",J132,0)</f>
        <v>0</v>
      </c>
      <c r="BH132" s="142">
        <f>IF(N132="sníž. přenesená",J132,0)</f>
        <v>0</v>
      </c>
      <c r="BI132" s="142">
        <f>IF(N132="nulová",J132,0)</f>
        <v>0</v>
      </c>
      <c r="BJ132" s="14" t="s">
        <v>84</v>
      </c>
      <c r="BK132" s="142">
        <f>ROUND(I132*H132,2)</f>
        <v>0</v>
      </c>
      <c r="BL132" s="14" t="s">
        <v>148</v>
      </c>
      <c r="BM132" s="244" t="s">
        <v>649</v>
      </c>
    </row>
    <row r="133" s="2" customFormat="1" ht="33" customHeight="1">
      <c r="A133" s="37"/>
      <c r="B133" s="38"/>
      <c r="C133" s="232" t="s">
        <v>181</v>
      </c>
      <c r="D133" s="232" t="s">
        <v>144</v>
      </c>
      <c r="E133" s="233" t="s">
        <v>269</v>
      </c>
      <c r="F133" s="234" t="s">
        <v>270</v>
      </c>
      <c r="G133" s="235" t="s">
        <v>271</v>
      </c>
      <c r="H133" s="236">
        <v>625</v>
      </c>
      <c r="I133" s="237"/>
      <c r="J133" s="238">
        <f>ROUND(I133*H133,2)</f>
        <v>0</v>
      </c>
      <c r="K133" s="239"/>
      <c r="L133" s="40"/>
      <c r="M133" s="240" t="s">
        <v>1</v>
      </c>
      <c r="N133" s="241" t="s">
        <v>41</v>
      </c>
      <c r="O133" s="90"/>
      <c r="P133" s="242">
        <f>O133*H133</f>
        <v>0</v>
      </c>
      <c r="Q133" s="242">
        <v>0</v>
      </c>
      <c r="R133" s="242">
        <f>Q133*H133</f>
        <v>0</v>
      </c>
      <c r="S133" s="242">
        <v>0</v>
      </c>
      <c r="T133" s="24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44" t="s">
        <v>148</v>
      </c>
      <c r="AT133" s="244" t="s">
        <v>144</v>
      </c>
      <c r="AU133" s="244" t="s">
        <v>86</v>
      </c>
      <c r="AY133" s="14" t="s">
        <v>142</v>
      </c>
      <c r="BE133" s="142">
        <f>IF(N133="základní",J133,0)</f>
        <v>0</v>
      </c>
      <c r="BF133" s="142">
        <f>IF(N133="snížená",J133,0)</f>
        <v>0</v>
      </c>
      <c r="BG133" s="142">
        <f>IF(N133="zákl. přenesená",J133,0)</f>
        <v>0</v>
      </c>
      <c r="BH133" s="142">
        <f>IF(N133="sníž. přenesená",J133,0)</f>
        <v>0</v>
      </c>
      <c r="BI133" s="142">
        <f>IF(N133="nulová",J133,0)</f>
        <v>0</v>
      </c>
      <c r="BJ133" s="14" t="s">
        <v>84</v>
      </c>
      <c r="BK133" s="142">
        <f>ROUND(I133*H133,2)</f>
        <v>0</v>
      </c>
      <c r="BL133" s="14" t="s">
        <v>148</v>
      </c>
      <c r="BM133" s="244" t="s">
        <v>650</v>
      </c>
    </row>
    <row r="134" s="2" customFormat="1" ht="16.5" customHeight="1">
      <c r="A134" s="37"/>
      <c r="B134" s="38"/>
      <c r="C134" s="232" t="s">
        <v>185</v>
      </c>
      <c r="D134" s="232" t="s">
        <v>144</v>
      </c>
      <c r="E134" s="233" t="s">
        <v>273</v>
      </c>
      <c r="F134" s="234" t="s">
        <v>274</v>
      </c>
      <c r="G134" s="235" t="s">
        <v>237</v>
      </c>
      <c r="H134" s="236">
        <v>523</v>
      </c>
      <c r="I134" s="237"/>
      <c r="J134" s="238">
        <f>ROUND(I134*H134,2)</f>
        <v>0</v>
      </c>
      <c r="K134" s="239"/>
      <c r="L134" s="40"/>
      <c r="M134" s="240" t="s">
        <v>1</v>
      </c>
      <c r="N134" s="241" t="s">
        <v>41</v>
      </c>
      <c r="O134" s="90"/>
      <c r="P134" s="242">
        <f>O134*H134</f>
        <v>0</v>
      </c>
      <c r="Q134" s="242">
        <v>0</v>
      </c>
      <c r="R134" s="242">
        <f>Q134*H134</f>
        <v>0</v>
      </c>
      <c r="S134" s="242">
        <v>0</v>
      </c>
      <c r="T134" s="24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44" t="s">
        <v>148</v>
      </c>
      <c r="AT134" s="244" t="s">
        <v>144</v>
      </c>
      <c r="AU134" s="244" t="s">
        <v>86</v>
      </c>
      <c r="AY134" s="14" t="s">
        <v>142</v>
      </c>
      <c r="BE134" s="142">
        <f>IF(N134="základní",J134,0)</f>
        <v>0</v>
      </c>
      <c r="BF134" s="142">
        <f>IF(N134="snížená",J134,0)</f>
        <v>0</v>
      </c>
      <c r="BG134" s="142">
        <f>IF(N134="zákl. přenesená",J134,0)</f>
        <v>0</v>
      </c>
      <c r="BH134" s="142">
        <f>IF(N134="sníž. přenesená",J134,0)</f>
        <v>0</v>
      </c>
      <c r="BI134" s="142">
        <f>IF(N134="nulová",J134,0)</f>
        <v>0</v>
      </c>
      <c r="BJ134" s="14" t="s">
        <v>84</v>
      </c>
      <c r="BK134" s="142">
        <f>ROUND(I134*H134,2)</f>
        <v>0</v>
      </c>
      <c r="BL134" s="14" t="s">
        <v>148</v>
      </c>
      <c r="BM134" s="244" t="s">
        <v>651</v>
      </c>
    </row>
    <row r="135" s="2" customFormat="1" ht="24.15" customHeight="1">
      <c r="A135" s="37"/>
      <c r="B135" s="38"/>
      <c r="C135" s="232" t="s">
        <v>8</v>
      </c>
      <c r="D135" s="232" t="s">
        <v>144</v>
      </c>
      <c r="E135" s="233" t="s">
        <v>444</v>
      </c>
      <c r="F135" s="234" t="s">
        <v>445</v>
      </c>
      <c r="G135" s="235" t="s">
        <v>237</v>
      </c>
      <c r="H135" s="236">
        <v>176</v>
      </c>
      <c r="I135" s="237"/>
      <c r="J135" s="238">
        <f>ROUND(I135*H135,2)</f>
        <v>0</v>
      </c>
      <c r="K135" s="239"/>
      <c r="L135" s="40"/>
      <c r="M135" s="240" t="s">
        <v>1</v>
      </c>
      <c r="N135" s="241" t="s">
        <v>41</v>
      </c>
      <c r="O135" s="90"/>
      <c r="P135" s="242">
        <f>O135*H135</f>
        <v>0</v>
      </c>
      <c r="Q135" s="242">
        <v>0</v>
      </c>
      <c r="R135" s="242">
        <f>Q135*H135</f>
        <v>0</v>
      </c>
      <c r="S135" s="242">
        <v>0</v>
      </c>
      <c r="T135" s="24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44" t="s">
        <v>148</v>
      </c>
      <c r="AT135" s="244" t="s">
        <v>144</v>
      </c>
      <c r="AU135" s="244" t="s">
        <v>86</v>
      </c>
      <c r="AY135" s="14" t="s">
        <v>142</v>
      </c>
      <c r="BE135" s="142">
        <f>IF(N135="základní",J135,0)</f>
        <v>0</v>
      </c>
      <c r="BF135" s="142">
        <f>IF(N135="snížená",J135,0)</f>
        <v>0</v>
      </c>
      <c r="BG135" s="142">
        <f>IF(N135="zákl. přenesená",J135,0)</f>
        <v>0</v>
      </c>
      <c r="BH135" s="142">
        <f>IF(N135="sníž. přenesená",J135,0)</f>
        <v>0</v>
      </c>
      <c r="BI135" s="142">
        <f>IF(N135="nulová",J135,0)</f>
        <v>0</v>
      </c>
      <c r="BJ135" s="14" t="s">
        <v>84</v>
      </c>
      <c r="BK135" s="142">
        <f>ROUND(I135*H135,2)</f>
        <v>0</v>
      </c>
      <c r="BL135" s="14" t="s">
        <v>148</v>
      </c>
      <c r="BM135" s="244" t="s">
        <v>652</v>
      </c>
    </row>
    <row r="136" s="2" customFormat="1" ht="16.5" customHeight="1">
      <c r="A136" s="37"/>
      <c r="B136" s="38"/>
      <c r="C136" s="232" t="s">
        <v>192</v>
      </c>
      <c r="D136" s="232" t="s">
        <v>144</v>
      </c>
      <c r="E136" s="233" t="s">
        <v>447</v>
      </c>
      <c r="F136" s="234" t="s">
        <v>448</v>
      </c>
      <c r="G136" s="235" t="s">
        <v>237</v>
      </c>
      <c r="H136" s="236">
        <v>176</v>
      </c>
      <c r="I136" s="237"/>
      <c r="J136" s="238">
        <f>ROUND(I136*H136,2)</f>
        <v>0</v>
      </c>
      <c r="K136" s="239"/>
      <c r="L136" s="40"/>
      <c r="M136" s="240" t="s">
        <v>1</v>
      </c>
      <c r="N136" s="241" t="s">
        <v>41</v>
      </c>
      <c r="O136" s="90"/>
      <c r="P136" s="242">
        <f>O136*H136</f>
        <v>0</v>
      </c>
      <c r="Q136" s="242">
        <v>0</v>
      </c>
      <c r="R136" s="242">
        <f>Q136*H136</f>
        <v>0</v>
      </c>
      <c r="S136" s="242">
        <v>0</v>
      </c>
      <c r="T136" s="24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44" t="s">
        <v>148</v>
      </c>
      <c r="AT136" s="244" t="s">
        <v>144</v>
      </c>
      <c r="AU136" s="244" t="s">
        <v>86</v>
      </c>
      <c r="AY136" s="14" t="s">
        <v>142</v>
      </c>
      <c r="BE136" s="142">
        <f>IF(N136="základní",J136,0)</f>
        <v>0</v>
      </c>
      <c r="BF136" s="142">
        <f>IF(N136="snížená",J136,0)</f>
        <v>0</v>
      </c>
      <c r="BG136" s="142">
        <f>IF(N136="zákl. přenesená",J136,0)</f>
        <v>0</v>
      </c>
      <c r="BH136" s="142">
        <f>IF(N136="sníž. přenesená",J136,0)</f>
        <v>0</v>
      </c>
      <c r="BI136" s="142">
        <f>IF(N136="nulová",J136,0)</f>
        <v>0</v>
      </c>
      <c r="BJ136" s="14" t="s">
        <v>84</v>
      </c>
      <c r="BK136" s="142">
        <f>ROUND(I136*H136,2)</f>
        <v>0</v>
      </c>
      <c r="BL136" s="14" t="s">
        <v>148</v>
      </c>
      <c r="BM136" s="244" t="s">
        <v>653</v>
      </c>
    </row>
    <row r="137" s="2" customFormat="1" ht="24.15" customHeight="1">
      <c r="A137" s="37"/>
      <c r="B137" s="38"/>
      <c r="C137" s="232" t="s">
        <v>196</v>
      </c>
      <c r="D137" s="232" t="s">
        <v>144</v>
      </c>
      <c r="E137" s="233" t="s">
        <v>538</v>
      </c>
      <c r="F137" s="234" t="s">
        <v>539</v>
      </c>
      <c r="G137" s="235" t="s">
        <v>237</v>
      </c>
      <c r="H137" s="236">
        <v>149</v>
      </c>
      <c r="I137" s="237"/>
      <c r="J137" s="238">
        <f>ROUND(I137*H137,2)</f>
        <v>0</v>
      </c>
      <c r="K137" s="239"/>
      <c r="L137" s="40"/>
      <c r="M137" s="240" t="s">
        <v>1</v>
      </c>
      <c r="N137" s="241" t="s">
        <v>41</v>
      </c>
      <c r="O137" s="90"/>
      <c r="P137" s="242">
        <f>O137*H137</f>
        <v>0</v>
      </c>
      <c r="Q137" s="242">
        <v>0</v>
      </c>
      <c r="R137" s="242">
        <f>Q137*H137</f>
        <v>0</v>
      </c>
      <c r="S137" s="242">
        <v>0</v>
      </c>
      <c r="T137" s="24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44" t="s">
        <v>148</v>
      </c>
      <c r="AT137" s="244" t="s">
        <v>144</v>
      </c>
      <c r="AU137" s="244" t="s">
        <v>86</v>
      </c>
      <c r="AY137" s="14" t="s">
        <v>142</v>
      </c>
      <c r="BE137" s="142">
        <f>IF(N137="základní",J137,0)</f>
        <v>0</v>
      </c>
      <c r="BF137" s="142">
        <f>IF(N137="snížená",J137,0)</f>
        <v>0</v>
      </c>
      <c r="BG137" s="142">
        <f>IF(N137="zákl. přenesená",J137,0)</f>
        <v>0</v>
      </c>
      <c r="BH137" s="142">
        <f>IF(N137="sníž. přenesená",J137,0)</f>
        <v>0</v>
      </c>
      <c r="BI137" s="142">
        <f>IF(N137="nulová",J137,0)</f>
        <v>0</v>
      </c>
      <c r="BJ137" s="14" t="s">
        <v>84</v>
      </c>
      <c r="BK137" s="142">
        <f>ROUND(I137*H137,2)</f>
        <v>0</v>
      </c>
      <c r="BL137" s="14" t="s">
        <v>148</v>
      </c>
      <c r="BM137" s="244" t="s">
        <v>654</v>
      </c>
    </row>
    <row r="138" s="2" customFormat="1" ht="16.5" customHeight="1">
      <c r="A138" s="37"/>
      <c r="B138" s="38"/>
      <c r="C138" s="250" t="s">
        <v>200</v>
      </c>
      <c r="D138" s="250" t="s">
        <v>329</v>
      </c>
      <c r="E138" s="251" t="s">
        <v>541</v>
      </c>
      <c r="F138" s="252" t="s">
        <v>542</v>
      </c>
      <c r="G138" s="253" t="s">
        <v>271</v>
      </c>
      <c r="H138" s="254">
        <v>298</v>
      </c>
      <c r="I138" s="255"/>
      <c r="J138" s="256">
        <f>ROUND(I138*H138,2)</f>
        <v>0</v>
      </c>
      <c r="K138" s="257"/>
      <c r="L138" s="258"/>
      <c r="M138" s="259" t="s">
        <v>1</v>
      </c>
      <c r="N138" s="260" t="s">
        <v>41</v>
      </c>
      <c r="O138" s="90"/>
      <c r="P138" s="242">
        <f>O138*H138</f>
        <v>0</v>
      </c>
      <c r="Q138" s="242">
        <v>1</v>
      </c>
      <c r="R138" s="242">
        <f>Q138*H138</f>
        <v>298</v>
      </c>
      <c r="S138" s="242">
        <v>0</v>
      </c>
      <c r="T138" s="24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44" t="s">
        <v>173</v>
      </c>
      <c r="AT138" s="244" t="s">
        <v>329</v>
      </c>
      <c r="AU138" s="244" t="s">
        <v>86</v>
      </c>
      <c r="AY138" s="14" t="s">
        <v>142</v>
      </c>
      <c r="BE138" s="142">
        <f>IF(N138="základní",J138,0)</f>
        <v>0</v>
      </c>
      <c r="BF138" s="142">
        <f>IF(N138="snížená",J138,0)</f>
        <v>0</v>
      </c>
      <c r="BG138" s="142">
        <f>IF(N138="zákl. přenesená",J138,0)</f>
        <v>0</v>
      </c>
      <c r="BH138" s="142">
        <f>IF(N138="sníž. přenesená",J138,0)</f>
        <v>0</v>
      </c>
      <c r="BI138" s="142">
        <f>IF(N138="nulová",J138,0)</f>
        <v>0</v>
      </c>
      <c r="BJ138" s="14" t="s">
        <v>84</v>
      </c>
      <c r="BK138" s="142">
        <f>ROUND(I138*H138,2)</f>
        <v>0</v>
      </c>
      <c r="BL138" s="14" t="s">
        <v>148</v>
      </c>
      <c r="BM138" s="244" t="s">
        <v>655</v>
      </c>
    </row>
    <row r="139" s="12" customFormat="1" ht="22.8" customHeight="1">
      <c r="A139" s="12"/>
      <c r="B139" s="216"/>
      <c r="C139" s="217"/>
      <c r="D139" s="218" t="s">
        <v>75</v>
      </c>
      <c r="E139" s="230" t="s">
        <v>148</v>
      </c>
      <c r="F139" s="230" t="s">
        <v>291</v>
      </c>
      <c r="G139" s="217"/>
      <c r="H139" s="217"/>
      <c r="I139" s="220"/>
      <c r="J139" s="231">
        <f>BK139</f>
        <v>0</v>
      </c>
      <c r="K139" s="217"/>
      <c r="L139" s="222"/>
      <c r="M139" s="223"/>
      <c r="N139" s="224"/>
      <c r="O139" s="224"/>
      <c r="P139" s="225">
        <f>P140</f>
        <v>0</v>
      </c>
      <c r="Q139" s="224"/>
      <c r="R139" s="225">
        <f>R140</f>
        <v>0</v>
      </c>
      <c r="S139" s="224"/>
      <c r="T139" s="226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7" t="s">
        <v>84</v>
      </c>
      <c r="AT139" s="228" t="s">
        <v>75</v>
      </c>
      <c r="AU139" s="228" t="s">
        <v>84</v>
      </c>
      <c r="AY139" s="227" t="s">
        <v>142</v>
      </c>
      <c r="BK139" s="229">
        <f>BK140</f>
        <v>0</v>
      </c>
    </row>
    <row r="140" s="2" customFormat="1" ht="16.5" customHeight="1">
      <c r="A140" s="37"/>
      <c r="B140" s="38"/>
      <c r="C140" s="232" t="s">
        <v>204</v>
      </c>
      <c r="D140" s="232" t="s">
        <v>144</v>
      </c>
      <c r="E140" s="233" t="s">
        <v>544</v>
      </c>
      <c r="F140" s="234" t="s">
        <v>545</v>
      </c>
      <c r="G140" s="235" t="s">
        <v>237</v>
      </c>
      <c r="H140" s="236">
        <v>34</v>
      </c>
      <c r="I140" s="237"/>
      <c r="J140" s="238">
        <f>ROUND(I140*H140,2)</f>
        <v>0</v>
      </c>
      <c r="K140" s="239"/>
      <c r="L140" s="40"/>
      <c r="M140" s="240" t="s">
        <v>1</v>
      </c>
      <c r="N140" s="241" t="s">
        <v>41</v>
      </c>
      <c r="O140" s="90"/>
      <c r="P140" s="242">
        <f>O140*H140</f>
        <v>0</v>
      </c>
      <c r="Q140" s="242">
        <v>0</v>
      </c>
      <c r="R140" s="242">
        <f>Q140*H140</f>
        <v>0</v>
      </c>
      <c r="S140" s="242">
        <v>0</v>
      </c>
      <c r="T140" s="24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44" t="s">
        <v>148</v>
      </c>
      <c r="AT140" s="244" t="s">
        <v>144</v>
      </c>
      <c r="AU140" s="244" t="s">
        <v>86</v>
      </c>
      <c r="AY140" s="14" t="s">
        <v>142</v>
      </c>
      <c r="BE140" s="142">
        <f>IF(N140="základní",J140,0)</f>
        <v>0</v>
      </c>
      <c r="BF140" s="142">
        <f>IF(N140="snížená",J140,0)</f>
        <v>0</v>
      </c>
      <c r="BG140" s="142">
        <f>IF(N140="zákl. přenesená",J140,0)</f>
        <v>0</v>
      </c>
      <c r="BH140" s="142">
        <f>IF(N140="sníž. přenesená",J140,0)</f>
        <v>0</v>
      </c>
      <c r="BI140" s="142">
        <f>IF(N140="nulová",J140,0)</f>
        <v>0</v>
      </c>
      <c r="BJ140" s="14" t="s">
        <v>84</v>
      </c>
      <c r="BK140" s="142">
        <f>ROUND(I140*H140,2)</f>
        <v>0</v>
      </c>
      <c r="BL140" s="14" t="s">
        <v>148</v>
      </c>
      <c r="BM140" s="244" t="s">
        <v>546</v>
      </c>
    </row>
    <row r="141" s="12" customFormat="1" ht="22.8" customHeight="1">
      <c r="A141" s="12"/>
      <c r="B141" s="216"/>
      <c r="C141" s="217"/>
      <c r="D141" s="218" t="s">
        <v>75</v>
      </c>
      <c r="E141" s="230" t="s">
        <v>173</v>
      </c>
      <c r="F141" s="230" t="s">
        <v>469</v>
      </c>
      <c r="G141" s="217"/>
      <c r="H141" s="217"/>
      <c r="I141" s="220"/>
      <c r="J141" s="231">
        <f>BK141</f>
        <v>0</v>
      </c>
      <c r="K141" s="217"/>
      <c r="L141" s="222"/>
      <c r="M141" s="223"/>
      <c r="N141" s="224"/>
      <c r="O141" s="224"/>
      <c r="P141" s="225">
        <f>SUM(P142:P176)</f>
        <v>0</v>
      </c>
      <c r="Q141" s="224"/>
      <c r="R141" s="225">
        <f>SUM(R142:R176)</f>
        <v>26.080726849999998</v>
      </c>
      <c r="S141" s="224"/>
      <c r="T141" s="226">
        <f>SUM(T142:T176)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7" t="s">
        <v>84</v>
      </c>
      <c r="AT141" s="228" t="s">
        <v>75</v>
      </c>
      <c r="AU141" s="228" t="s">
        <v>84</v>
      </c>
      <c r="AY141" s="227" t="s">
        <v>142</v>
      </c>
      <c r="BK141" s="229">
        <f>SUM(BK142:BK176)</f>
        <v>0</v>
      </c>
    </row>
    <row r="142" s="2" customFormat="1" ht="24.15" customHeight="1">
      <c r="A142" s="37"/>
      <c r="B142" s="38"/>
      <c r="C142" s="232" t="s">
        <v>208</v>
      </c>
      <c r="D142" s="232" t="s">
        <v>144</v>
      </c>
      <c r="E142" s="233" t="s">
        <v>656</v>
      </c>
      <c r="F142" s="234" t="s">
        <v>657</v>
      </c>
      <c r="G142" s="235" t="s">
        <v>152</v>
      </c>
      <c r="H142" s="236">
        <v>1</v>
      </c>
      <c r="I142" s="237"/>
      <c r="J142" s="238">
        <f>ROUND(I142*H142,2)</f>
        <v>0</v>
      </c>
      <c r="K142" s="239"/>
      <c r="L142" s="40"/>
      <c r="M142" s="240" t="s">
        <v>1</v>
      </c>
      <c r="N142" s="241" t="s">
        <v>41</v>
      </c>
      <c r="O142" s="90"/>
      <c r="P142" s="242">
        <f>O142*H142</f>
        <v>0</v>
      </c>
      <c r="Q142" s="242">
        <v>0</v>
      </c>
      <c r="R142" s="242">
        <f>Q142*H142</f>
        <v>0</v>
      </c>
      <c r="S142" s="242">
        <v>0</v>
      </c>
      <c r="T142" s="24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44" t="s">
        <v>148</v>
      </c>
      <c r="AT142" s="244" t="s">
        <v>144</v>
      </c>
      <c r="AU142" s="244" t="s">
        <v>86</v>
      </c>
      <c r="AY142" s="14" t="s">
        <v>142</v>
      </c>
      <c r="BE142" s="142">
        <f>IF(N142="základní",J142,0)</f>
        <v>0</v>
      </c>
      <c r="BF142" s="142">
        <f>IF(N142="snížená",J142,0)</f>
        <v>0</v>
      </c>
      <c r="BG142" s="142">
        <f>IF(N142="zákl. přenesená",J142,0)</f>
        <v>0</v>
      </c>
      <c r="BH142" s="142">
        <f>IF(N142="sníž. přenesená",J142,0)</f>
        <v>0</v>
      </c>
      <c r="BI142" s="142">
        <f>IF(N142="nulová",J142,0)</f>
        <v>0</v>
      </c>
      <c r="BJ142" s="14" t="s">
        <v>84</v>
      </c>
      <c r="BK142" s="142">
        <f>ROUND(I142*H142,2)</f>
        <v>0</v>
      </c>
      <c r="BL142" s="14" t="s">
        <v>148</v>
      </c>
      <c r="BM142" s="244" t="s">
        <v>658</v>
      </c>
    </row>
    <row r="143" s="2" customFormat="1" ht="24.15" customHeight="1">
      <c r="A143" s="37"/>
      <c r="B143" s="38"/>
      <c r="C143" s="232" t="s">
        <v>212</v>
      </c>
      <c r="D143" s="232" t="s">
        <v>144</v>
      </c>
      <c r="E143" s="233" t="s">
        <v>659</v>
      </c>
      <c r="F143" s="234" t="s">
        <v>660</v>
      </c>
      <c r="G143" s="235" t="s">
        <v>152</v>
      </c>
      <c r="H143" s="236">
        <v>1</v>
      </c>
      <c r="I143" s="237"/>
      <c r="J143" s="238">
        <f>ROUND(I143*H143,2)</f>
        <v>0</v>
      </c>
      <c r="K143" s="239"/>
      <c r="L143" s="40"/>
      <c r="M143" s="240" t="s">
        <v>1</v>
      </c>
      <c r="N143" s="241" t="s">
        <v>41</v>
      </c>
      <c r="O143" s="90"/>
      <c r="P143" s="242">
        <f>O143*H143</f>
        <v>0</v>
      </c>
      <c r="Q143" s="242">
        <v>0</v>
      </c>
      <c r="R143" s="242">
        <f>Q143*H143</f>
        <v>0</v>
      </c>
      <c r="S143" s="242">
        <v>0</v>
      </c>
      <c r="T143" s="24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44" t="s">
        <v>148</v>
      </c>
      <c r="AT143" s="244" t="s">
        <v>144</v>
      </c>
      <c r="AU143" s="244" t="s">
        <v>86</v>
      </c>
      <c r="AY143" s="14" t="s">
        <v>142</v>
      </c>
      <c r="BE143" s="142">
        <f>IF(N143="základní",J143,0)</f>
        <v>0</v>
      </c>
      <c r="BF143" s="142">
        <f>IF(N143="snížená",J143,0)</f>
        <v>0</v>
      </c>
      <c r="BG143" s="142">
        <f>IF(N143="zákl. přenesená",J143,0)</f>
        <v>0</v>
      </c>
      <c r="BH143" s="142">
        <f>IF(N143="sníž. přenesená",J143,0)</f>
        <v>0</v>
      </c>
      <c r="BI143" s="142">
        <f>IF(N143="nulová",J143,0)</f>
        <v>0</v>
      </c>
      <c r="BJ143" s="14" t="s">
        <v>84</v>
      </c>
      <c r="BK143" s="142">
        <f>ROUND(I143*H143,2)</f>
        <v>0</v>
      </c>
      <c r="BL143" s="14" t="s">
        <v>148</v>
      </c>
      <c r="BM143" s="244" t="s">
        <v>661</v>
      </c>
    </row>
    <row r="144" s="2" customFormat="1" ht="33" customHeight="1">
      <c r="A144" s="37"/>
      <c r="B144" s="38"/>
      <c r="C144" s="250" t="s">
        <v>216</v>
      </c>
      <c r="D144" s="250" t="s">
        <v>329</v>
      </c>
      <c r="E144" s="251" t="s">
        <v>662</v>
      </c>
      <c r="F144" s="252" t="s">
        <v>663</v>
      </c>
      <c r="G144" s="253" t="s">
        <v>152</v>
      </c>
      <c r="H144" s="254">
        <v>1</v>
      </c>
      <c r="I144" s="255"/>
      <c r="J144" s="256">
        <f>ROUND(I144*H144,2)</f>
        <v>0</v>
      </c>
      <c r="K144" s="257"/>
      <c r="L144" s="258"/>
      <c r="M144" s="259" t="s">
        <v>1</v>
      </c>
      <c r="N144" s="260" t="s">
        <v>41</v>
      </c>
      <c r="O144" s="90"/>
      <c r="P144" s="242">
        <f>O144*H144</f>
        <v>0</v>
      </c>
      <c r="Q144" s="242">
        <v>0.010999999999999999</v>
      </c>
      <c r="R144" s="242">
        <f>Q144*H144</f>
        <v>0.010999999999999999</v>
      </c>
      <c r="S144" s="242">
        <v>0</v>
      </c>
      <c r="T144" s="24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44" t="s">
        <v>173</v>
      </c>
      <c r="AT144" s="244" t="s">
        <v>329</v>
      </c>
      <c r="AU144" s="244" t="s">
        <v>86</v>
      </c>
      <c r="AY144" s="14" t="s">
        <v>142</v>
      </c>
      <c r="BE144" s="142">
        <f>IF(N144="základní",J144,0)</f>
        <v>0</v>
      </c>
      <c r="BF144" s="142">
        <f>IF(N144="snížená",J144,0)</f>
        <v>0</v>
      </c>
      <c r="BG144" s="142">
        <f>IF(N144="zákl. přenesená",J144,0)</f>
        <v>0</v>
      </c>
      <c r="BH144" s="142">
        <f>IF(N144="sníž. přenesená",J144,0)</f>
        <v>0</v>
      </c>
      <c r="BI144" s="142">
        <f>IF(N144="nulová",J144,0)</f>
        <v>0</v>
      </c>
      <c r="BJ144" s="14" t="s">
        <v>84</v>
      </c>
      <c r="BK144" s="142">
        <f>ROUND(I144*H144,2)</f>
        <v>0</v>
      </c>
      <c r="BL144" s="14" t="s">
        <v>148</v>
      </c>
      <c r="BM144" s="244" t="s">
        <v>664</v>
      </c>
    </row>
    <row r="145" s="2" customFormat="1" ht="24.15" customHeight="1">
      <c r="A145" s="37"/>
      <c r="B145" s="38"/>
      <c r="C145" s="232" t="s">
        <v>220</v>
      </c>
      <c r="D145" s="232" t="s">
        <v>144</v>
      </c>
      <c r="E145" s="233" t="s">
        <v>665</v>
      </c>
      <c r="F145" s="234" t="s">
        <v>666</v>
      </c>
      <c r="G145" s="235" t="s">
        <v>152</v>
      </c>
      <c r="H145" s="236">
        <v>1</v>
      </c>
      <c r="I145" s="237"/>
      <c r="J145" s="238">
        <f>ROUND(I145*H145,2)</f>
        <v>0</v>
      </c>
      <c r="K145" s="239"/>
      <c r="L145" s="40"/>
      <c r="M145" s="240" t="s">
        <v>1</v>
      </c>
      <c r="N145" s="241" t="s">
        <v>41</v>
      </c>
      <c r="O145" s="90"/>
      <c r="P145" s="242">
        <f>O145*H145</f>
        <v>0</v>
      </c>
      <c r="Q145" s="242">
        <v>0</v>
      </c>
      <c r="R145" s="242">
        <f>Q145*H145</f>
        <v>0</v>
      </c>
      <c r="S145" s="242">
        <v>0</v>
      </c>
      <c r="T145" s="24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44" t="s">
        <v>148</v>
      </c>
      <c r="AT145" s="244" t="s">
        <v>144</v>
      </c>
      <c r="AU145" s="244" t="s">
        <v>86</v>
      </c>
      <c r="AY145" s="14" t="s">
        <v>142</v>
      </c>
      <c r="BE145" s="142">
        <f>IF(N145="základní",J145,0)</f>
        <v>0</v>
      </c>
      <c r="BF145" s="142">
        <f>IF(N145="snížená",J145,0)</f>
        <v>0</v>
      </c>
      <c r="BG145" s="142">
        <f>IF(N145="zákl. přenesená",J145,0)</f>
        <v>0</v>
      </c>
      <c r="BH145" s="142">
        <f>IF(N145="sníž. přenesená",J145,0)</f>
        <v>0</v>
      </c>
      <c r="BI145" s="142">
        <f>IF(N145="nulová",J145,0)</f>
        <v>0</v>
      </c>
      <c r="BJ145" s="14" t="s">
        <v>84</v>
      </c>
      <c r="BK145" s="142">
        <f>ROUND(I145*H145,2)</f>
        <v>0</v>
      </c>
      <c r="BL145" s="14" t="s">
        <v>148</v>
      </c>
      <c r="BM145" s="244" t="s">
        <v>667</v>
      </c>
    </row>
    <row r="146" s="2" customFormat="1" ht="24.15" customHeight="1">
      <c r="A146" s="37"/>
      <c r="B146" s="38"/>
      <c r="C146" s="232" t="s">
        <v>7</v>
      </c>
      <c r="D146" s="232" t="s">
        <v>144</v>
      </c>
      <c r="E146" s="233" t="s">
        <v>668</v>
      </c>
      <c r="F146" s="234" t="s">
        <v>669</v>
      </c>
      <c r="G146" s="235" t="s">
        <v>387</v>
      </c>
      <c r="H146" s="236">
        <v>77</v>
      </c>
      <c r="I146" s="237"/>
      <c r="J146" s="238">
        <f>ROUND(I146*H146,2)</f>
        <v>0</v>
      </c>
      <c r="K146" s="239"/>
      <c r="L146" s="40"/>
      <c r="M146" s="240" t="s">
        <v>1</v>
      </c>
      <c r="N146" s="241" t="s">
        <v>41</v>
      </c>
      <c r="O146" s="90"/>
      <c r="P146" s="242">
        <f>O146*H146</f>
        <v>0</v>
      </c>
      <c r="Q146" s="242">
        <v>0</v>
      </c>
      <c r="R146" s="242">
        <f>Q146*H146</f>
        <v>0</v>
      </c>
      <c r="S146" s="242">
        <v>0</v>
      </c>
      <c r="T146" s="24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44" t="s">
        <v>148</v>
      </c>
      <c r="AT146" s="244" t="s">
        <v>144</v>
      </c>
      <c r="AU146" s="244" t="s">
        <v>86</v>
      </c>
      <c r="AY146" s="14" t="s">
        <v>142</v>
      </c>
      <c r="BE146" s="142">
        <f>IF(N146="základní",J146,0)</f>
        <v>0</v>
      </c>
      <c r="BF146" s="142">
        <f>IF(N146="snížená",J146,0)</f>
        <v>0</v>
      </c>
      <c r="BG146" s="142">
        <f>IF(N146="zákl. přenesená",J146,0)</f>
        <v>0</v>
      </c>
      <c r="BH146" s="142">
        <f>IF(N146="sníž. přenesená",J146,0)</f>
        <v>0</v>
      </c>
      <c r="BI146" s="142">
        <f>IF(N146="nulová",J146,0)</f>
        <v>0</v>
      </c>
      <c r="BJ146" s="14" t="s">
        <v>84</v>
      </c>
      <c r="BK146" s="142">
        <f>ROUND(I146*H146,2)</f>
        <v>0</v>
      </c>
      <c r="BL146" s="14" t="s">
        <v>148</v>
      </c>
      <c r="BM146" s="244" t="s">
        <v>670</v>
      </c>
    </row>
    <row r="147" s="2" customFormat="1" ht="24.15" customHeight="1">
      <c r="A147" s="37"/>
      <c r="B147" s="38"/>
      <c r="C147" s="250" t="s">
        <v>296</v>
      </c>
      <c r="D147" s="250" t="s">
        <v>329</v>
      </c>
      <c r="E147" s="251" t="s">
        <v>671</v>
      </c>
      <c r="F147" s="252" t="s">
        <v>672</v>
      </c>
      <c r="G147" s="253" t="s">
        <v>387</v>
      </c>
      <c r="H147" s="254">
        <v>78.155000000000001</v>
      </c>
      <c r="I147" s="255"/>
      <c r="J147" s="256">
        <f>ROUND(I147*H147,2)</f>
        <v>0</v>
      </c>
      <c r="K147" s="257"/>
      <c r="L147" s="258"/>
      <c r="M147" s="259" t="s">
        <v>1</v>
      </c>
      <c r="N147" s="260" t="s">
        <v>41</v>
      </c>
      <c r="O147" s="90"/>
      <c r="P147" s="242">
        <f>O147*H147</f>
        <v>0</v>
      </c>
      <c r="Q147" s="242">
        <v>0.00027</v>
      </c>
      <c r="R147" s="242">
        <f>Q147*H147</f>
        <v>0.021101850000000002</v>
      </c>
      <c r="S147" s="242">
        <v>0</v>
      </c>
      <c r="T147" s="24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44" t="s">
        <v>173</v>
      </c>
      <c r="AT147" s="244" t="s">
        <v>329</v>
      </c>
      <c r="AU147" s="244" t="s">
        <v>86</v>
      </c>
      <c r="AY147" s="14" t="s">
        <v>142</v>
      </c>
      <c r="BE147" s="142">
        <f>IF(N147="základní",J147,0)</f>
        <v>0</v>
      </c>
      <c r="BF147" s="142">
        <f>IF(N147="snížená",J147,0)</f>
        <v>0</v>
      </c>
      <c r="BG147" s="142">
        <f>IF(N147="zákl. přenesená",J147,0)</f>
        <v>0</v>
      </c>
      <c r="BH147" s="142">
        <f>IF(N147="sníž. přenesená",J147,0)</f>
        <v>0</v>
      </c>
      <c r="BI147" s="142">
        <f>IF(N147="nulová",J147,0)</f>
        <v>0</v>
      </c>
      <c r="BJ147" s="14" t="s">
        <v>84</v>
      </c>
      <c r="BK147" s="142">
        <f>ROUND(I147*H147,2)</f>
        <v>0</v>
      </c>
      <c r="BL147" s="14" t="s">
        <v>148</v>
      </c>
      <c r="BM147" s="244" t="s">
        <v>673</v>
      </c>
    </row>
    <row r="148" s="2" customFormat="1" ht="24.15" customHeight="1">
      <c r="A148" s="37"/>
      <c r="B148" s="38"/>
      <c r="C148" s="232" t="s">
        <v>300</v>
      </c>
      <c r="D148" s="232" t="s">
        <v>144</v>
      </c>
      <c r="E148" s="233" t="s">
        <v>674</v>
      </c>
      <c r="F148" s="234" t="s">
        <v>675</v>
      </c>
      <c r="G148" s="235" t="s">
        <v>387</v>
      </c>
      <c r="H148" s="236">
        <v>300</v>
      </c>
      <c r="I148" s="237"/>
      <c r="J148" s="238">
        <f>ROUND(I148*H148,2)</f>
        <v>0</v>
      </c>
      <c r="K148" s="239"/>
      <c r="L148" s="40"/>
      <c r="M148" s="240" t="s">
        <v>1</v>
      </c>
      <c r="N148" s="241" t="s">
        <v>41</v>
      </c>
      <c r="O148" s="90"/>
      <c r="P148" s="242">
        <f>O148*H148</f>
        <v>0</v>
      </c>
      <c r="Q148" s="242">
        <v>0</v>
      </c>
      <c r="R148" s="242">
        <f>Q148*H148</f>
        <v>0</v>
      </c>
      <c r="S148" s="242">
        <v>0</v>
      </c>
      <c r="T148" s="24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44" t="s">
        <v>148</v>
      </c>
      <c r="AT148" s="244" t="s">
        <v>144</v>
      </c>
      <c r="AU148" s="244" t="s">
        <v>86</v>
      </c>
      <c r="AY148" s="14" t="s">
        <v>142</v>
      </c>
      <c r="BE148" s="142">
        <f>IF(N148="základní",J148,0)</f>
        <v>0</v>
      </c>
      <c r="BF148" s="142">
        <f>IF(N148="snížená",J148,0)</f>
        <v>0</v>
      </c>
      <c r="BG148" s="142">
        <f>IF(N148="zákl. přenesená",J148,0)</f>
        <v>0</v>
      </c>
      <c r="BH148" s="142">
        <f>IF(N148="sníž. přenesená",J148,0)</f>
        <v>0</v>
      </c>
      <c r="BI148" s="142">
        <f>IF(N148="nulová",J148,0)</f>
        <v>0</v>
      </c>
      <c r="BJ148" s="14" t="s">
        <v>84</v>
      </c>
      <c r="BK148" s="142">
        <f>ROUND(I148*H148,2)</f>
        <v>0</v>
      </c>
      <c r="BL148" s="14" t="s">
        <v>148</v>
      </c>
      <c r="BM148" s="244" t="s">
        <v>676</v>
      </c>
    </row>
    <row r="149" s="2" customFormat="1" ht="24.15" customHeight="1">
      <c r="A149" s="37"/>
      <c r="B149" s="38"/>
      <c r="C149" s="250" t="s">
        <v>304</v>
      </c>
      <c r="D149" s="250" t="s">
        <v>329</v>
      </c>
      <c r="E149" s="251" t="s">
        <v>677</v>
      </c>
      <c r="F149" s="252" t="s">
        <v>678</v>
      </c>
      <c r="G149" s="253" t="s">
        <v>387</v>
      </c>
      <c r="H149" s="254">
        <v>304.5</v>
      </c>
      <c r="I149" s="255"/>
      <c r="J149" s="256">
        <f>ROUND(I149*H149,2)</f>
        <v>0</v>
      </c>
      <c r="K149" s="257"/>
      <c r="L149" s="258"/>
      <c r="M149" s="259" t="s">
        <v>1</v>
      </c>
      <c r="N149" s="260" t="s">
        <v>41</v>
      </c>
      <c r="O149" s="90"/>
      <c r="P149" s="242">
        <f>O149*H149</f>
        <v>0</v>
      </c>
      <c r="Q149" s="242">
        <v>0.00147</v>
      </c>
      <c r="R149" s="242">
        <f>Q149*H149</f>
        <v>0.44761499999999999</v>
      </c>
      <c r="S149" s="242">
        <v>0</v>
      </c>
      <c r="T149" s="24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44" t="s">
        <v>173</v>
      </c>
      <c r="AT149" s="244" t="s">
        <v>329</v>
      </c>
      <c r="AU149" s="244" t="s">
        <v>86</v>
      </c>
      <c r="AY149" s="14" t="s">
        <v>142</v>
      </c>
      <c r="BE149" s="142">
        <f>IF(N149="základní",J149,0)</f>
        <v>0</v>
      </c>
      <c r="BF149" s="142">
        <f>IF(N149="snížená",J149,0)</f>
        <v>0</v>
      </c>
      <c r="BG149" s="142">
        <f>IF(N149="zákl. přenesená",J149,0)</f>
        <v>0</v>
      </c>
      <c r="BH149" s="142">
        <f>IF(N149="sníž. přenesená",J149,0)</f>
        <v>0</v>
      </c>
      <c r="BI149" s="142">
        <f>IF(N149="nulová",J149,0)</f>
        <v>0</v>
      </c>
      <c r="BJ149" s="14" t="s">
        <v>84</v>
      </c>
      <c r="BK149" s="142">
        <f>ROUND(I149*H149,2)</f>
        <v>0</v>
      </c>
      <c r="BL149" s="14" t="s">
        <v>148</v>
      </c>
      <c r="BM149" s="244" t="s">
        <v>679</v>
      </c>
    </row>
    <row r="150" s="2" customFormat="1" ht="24.15" customHeight="1">
      <c r="A150" s="37"/>
      <c r="B150" s="38"/>
      <c r="C150" s="232" t="s">
        <v>308</v>
      </c>
      <c r="D150" s="232" t="s">
        <v>144</v>
      </c>
      <c r="E150" s="233" t="s">
        <v>680</v>
      </c>
      <c r="F150" s="234" t="s">
        <v>681</v>
      </c>
      <c r="G150" s="235" t="s">
        <v>152</v>
      </c>
      <c r="H150" s="236">
        <v>10</v>
      </c>
      <c r="I150" s="237"/>
      <c r="J150" s="238">
        <f>ROUND(I150*H150,2)</f>
        <v>0</v>
      </c>
      <c r="K150" s="239"/>
      <c r="L150" s="40"/>
      <c r="M150" s="240" t="s">
        <v>1</v>
      </c>
      <c r="N150" s="241" t="s">
        <v>41</v>
      </c>
      <c r="O150" s="90"/>
      <c r="P150" s="242">
        <f>O150*H150</f>
        <v>0</v>
      </c>
      <c r="Q150" s="242">
        <v>0</v>
      </c>
      <c r="R150" s="242">
        <f>Q150*H150</f>
        <v>0</v>
      </c>
      <c r="S150" s="242">
        <v>0</v>
      </c>
      <c r="T150" s="24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44" t="s">
        <v>148</v>
      </c>
      <c r="AT150" s="244" t="s">
        <v>144</v>
      </c>
      <c r="AU150" s="244" t="s">
        <v>86</v>
      </c>
      <c r="AY150" s="14" t="s">
        <v>142</v>
      </c>
      <c r="BE150" s="142">
        <f>IF(N150="základní",J150,0)</f>
        <v>0</v>
      </c>
      <c r="BF150" s="142">
        <f>IF(N150="snížená",J150,0)</f>
        <v>0</v>
      </c>
      <c r="BG150" s="142">
        <f>IF(N150="zákl. přenesená",J150,0)</f>
        <v>0</v>
      </c>
      <c r="BH150" s="142">
        <f>IF(N150="sníž. přenesená",J150,0)</f>
        <v>0</v>
      </c>
      <c r="BI150" s="142">
        <f>IF(N150="nulová",J150,0)</f>
        <v>0</v>
      </c>
      <c r="BJ150" s="14" t="s">
        <v>84</v>
      </c>
      <c r="BK150" s="142">
        <f>ROUND(I150*H150,2)</f>
        <v>0</v>
      </c>
      <c r="BL150" s="14" t="s">
        <v>148</v>
      </c>
      <c r="BM150" s="244" t="s">
        <v>682</v>
      </c>
    </row>
    <row r="151" s="2" customFormat="1" ht="16.5" customHeight="1">
      <c r="A151" s="37"/>
      <c r="B151" s="38"/>
      <c r="C151" s="250" t="s">
        <v>312</v>
      </c>
      <c r="D151" s="250" t="s">
        <v>329</v>
      </c>
      <c r="E151" s="251" t="s">
        <v>683</v>
      </c>
      <c r="F151" s="252" t="s">
        <v>684</v>
      </c>
      <c r="G151" s="253" t="s">
        <v>152</v>
      </c>
      <c r="H151" s="254">
        <v>10</v>
      </c>
      <c r="I151" s="255"/>
      <c r="J151" s="256">
        <f>ROUND(I151*H151,2)</f>
        <v>0</v>
      </c>
      <c r="K151" s="257"/>
      <c r="L151" s="258"/>
      <c r="M151" s="259" t="s">
        <v>1</v>
      </c>
      <c r="N151" s="260" t="s">
        <v>41</v>
      </c>
      <c r="O151" s="90"/>
      <c r="P151" s="242">
        <f>O151*H151</f>
        <v>0</v>
      </c>
      <c r="Q151" s="242">
        <v>0.00038999999999999999</v>
      </c>
      <c r="R151" s="242">
        <f>Q151*H151</f>
        <v>0.0038999999999999998</v>
      </c>
      <c r="S151" s="242">
        <v>0</v>
      </c>
      <c r="T151" s="24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44" t="s">
        <v>173</v>
      </c>
      <c r="AT151" s="244" t="s">
        <v>329</v>
      </c>
      <c r="AU151" s="244" t="s">
        <v>86</v>
      </c>
      <c r="AY151" s="14" t="s">
        <v>142</v>
      </c>
      <c r="BE151" s="142">
        <f>IF(N151="základní",J151,0)</f>
        <v>0</v>
      </c>
      <c r="BF151" s="142">
        <f>IF(N151="snížená",J151,0)</f>
        <v>0</v>
      </c>
      <c r="BG151" s="142">
        <f>IF(N151="zákl. přenesená",J151,0)</f>
        <v>0</v>
      </c>
      <c r="BH151" s="142">
        <f>IF(N151="sníž. přenesená",J151,0)</f>
        <v>0</v>
      </c>
      <c r="BI151" s="142">
        <f>IF(N151="nulová",J151,0)</f>
        <v>0</v>
      </c>
      <c r="BJ151" s="14" t="s">
        <v>84</v>
      </c>
      <c r="BK151" s="142">
        <f>ROUND(I151*H151,2)</f>
        <v>0</v>
      </c>
      <c r="BL151" s="14" t="s">
        <v>148</v>
      </c>
      <c r="BM151" s="244" t="s">
        <v>685</v>
      </c>
    </row>
    <row r="152" s="2" customFormat="1" ht="33" customHeight="1">
      <c r="A152" s="37"/>
      <c r="B152" s="38"/>
      <c r="C152" s="232" t="s">
        <v>316</v>
      </c>
      <c r="D152" s="232" t="s">
        <v>144</v>
      </c>
      <c r="E152" s="233" t="s">
        <v>686</v>
      </c>
      <c r="F152" s="234" t="s">
        <v>687</v>
      </c>
      <c r="G152" s="235" t="s">
        <v>152</v>
      </c>
      <c r="H152" s="236">
        <v>18</v>
      </c>
      <c r="I152" s="237"/>
      <c r="J152" s="238">
        <f>ROUND(I152*H152,2)</f>
        <v>0</v>
      </c>
      <c r="K152" s="239"/>
      <c r="L152" s="40"/>
      <c r="M152" s="240" t="s">
        <v>1</v>
      </c>
      <c r="N152" s="241" t="s">
        <v>41</v>
      </c>
      <c r="O152" s="90"/>
      <c r="P152" s="242">
        <f>O152*H152</f>
        <v>0</v>
      </c>
      <c r="Q152" s="242">
        <v>0</v>
      </c>
      <c r="R152" s="242">
        <f>Q152*H152</f>
        <v>0</v>
      </c>
      <c r="S152" s="242">
        <v>0</v>
      </c>
      <c r="T152" s="24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44" t="s">
        <v>148</v>
      </c>
      <c r="AT152" s="244" t="s">
        <v>144</v>
      </c>
      <c r="AU152" s="244" t="s">
        <v>86</v>
      </c>
      <c r="AY152" s="14" t="s">
        <v>142</v>
      </c>
      <c r="BE152" s="142">
        <f>IF(N152="základní",J152,0)</f>
        <v>0</v>
      </c>
      <c r="BF152" s="142">
        <f>IF(N152="snížená",J152,0)</f>
        <v>0</v>
      </c>
      <c r="BG152" s="142">
        <f>IF(N152="zákl. přenesená",J152,0)</f>
        <v>0</v>
      </c>
      <c r="BH152" s="142">
        <f>IF(N152="sníž. přenesená",J152,0)</f>
        <v>0</v>
      </c>
      <c r="BI152" s="142">
        <f>IF(N152="nulová",J152,0)</f>
        <v>0</v>
      </c>
      <c r="BJ152" s="14" t="s">
        <v>84</v>
      </c>
      <c r="BK152" s="142">
        <f>ROUND(I152*H152,2)</f>
        <v>0</v>
      </c>
      <c r="BL152" s="14" t="s">
        <v>148</v>
      </c>
      <c r="BM152" s="244" t="s">
        <v>688</v>
      </c>
    </row>
    <row r="153" s="2" customFormat="1" ht="24.15" customHeight="1">
      <c r="A153" s="37"/>
      <c r="B153" s="38"/>
      <c r="C153" s="250" t="s">
        <v>320</v>
      </c>
      <c r="D153" s="250" t="s">
        <v>329</v>
      </c>
      <c r="E153" s="251" t="s">
        <v>689</v>
      </c>
      <c r="F153" s="252" t="s">
        <v>690</v>
      </c>
      <c r="G153" s="253" t="s">
        <v>152</v>
      </c>
      <c r="H153" s="254">
        <v>18</v>
      </c>
      <c r="I153" s="255"/>
      <c r="J153" s="256">
        <f>ROUND(I153*H153,2)</f>
        <v>0</v>
      </c>
      <c r="K153" s="257"/>
      <c r="L153" s="258"/>
      <c r="M153" s="259" t="s">
        <v>1</v>
      </c>
      <c r="N153" s="260" t="s">
        <v>41</v>
      </c>
      <c r="O153" s="90"/>
      <c r="P153" s="242">
        <f>O153*H153</f>
        <v>0</v>
      </c>
      <c r="Q153" s="242">
        <v>0.0016199999999999999</v>
      </c>
      <c r="R153" s="242">
        <f>Q153*H153</f>
        <v>0.029159999999999998</v>
      </c>
      <c r="S153" s="242">
        <v>0</v>
      </c>
      <c r="T153" s="24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44" t="s">
        <v>173</v>
      </c>
      <c r="AT153" s="244" t="s">
        <v>329</v>
      </c>
      <c r="AU153" s="244" t="s">
        <v>86</v>
      </c>
      <c r="AY153" s="14" t="s">
        <v>142</v>
      </c>
      <c r="BE153" s="142">
        <f>IF(N153="základní",J153,0)</f>
        <v>0</v>
      </c>
      <c r="BF153" s="142">
        <f>IF(N153="snížená",J153,0)</f>
        <v>0</v>
      </c>
      <c r="BG153" s="142">
        <f>IF(N153="zákl. přenesená",J153,0)</f>
        <v>0</v>
      </c>
      <c r="BH153" s="142">
        <f>IF(N153="sníž. přenesená",J153,0)</f>
        <v>0</v>
      </c>
      <c r="BI153" s="142">
        <f>IF(N153="nulová",J153,0)</f>
        <v>0</v>
      </c>
      <c r="BJ153" s="14" t="s">
        <v>84</v>
      </c>
      <c r="BK153" s="142">
        <f>ROUND(I153*H153,2)</f>
        <v>0</v>
      </c>
      <c r="BL153" s="14" t="s">
        <v>148</v>
      </c>
      <c r="BM153" s="244" t="s">
        <v>691</v>
      </c>
    </row>
    <row r="154" s="2" customFormat="1" ht="24.15" customHeight="1">
      <c r="A154" s="37"/>
      <c r="B154" s="38"/>
      <c r="C154" s="232" t="s">
        <v>324</v>
      </c>
      <c r="D154" s="232" t="s">
        <v>144</v>
      </c>
      <c r="E154" s="233" t="s">
        <v>692</v>
      </c>
      <c r="F154" s="234" t="s">
        <v>693</v>
      </c>
      <c r="G154" s="235" t="s">
        <v>152</v>
      </c>
      <c r="H154" s="236">
        <v>9</v>
      </c>
      <c r="I154" s="237"/>
      <c r="J154" s="238">
        <f>ROUND(I154*H154,2)</f>
        <v>0</v>
      </c>
      <c r="K154" s="239"/>
      <c r="L154" s="40"/>
      <c r="M154" s="240" t="s">
        <v>1</v>
      </c>
      <c r="N154" s="241" t="s">
        <v>41</v>
      </c>
      <c r="O154" s="90"/>
      <c r="P154" s="242">
        <f>O154*H154</f>
        <v>0</v>
      </c>
      <c r="Q154" s="242">
        <v>0</v>
      </c>
      <c r="R154" s="242">
        <f>Q154*H154</f>
        <v>0</v>
      </c>
      <c r="S154" s="242">
        <v>0</v>
      </c>
      <c r="T154" s="24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44" t="s">
        <v>148</v>
      </c>
      <c r="AT154" s="244" t="s">
        <v>144</v>
      </c>
      <c r="AU154" s="244" t="s">
        <v>86</v>
      </c>
      <c r="AY154" s="14" t="s">
        <v>142</v>
      </c>
      <c r="BE154" s="142">
        <f>IF(N154="základní",J154,0)</f>
        <v>0</v>
      </c>
      <c r="BF154" s="142">
        <f>IF(N154="snížená",J154,0)</f>
        <v>0</v>
      </c>
      <c r="BG154" s="142">
        <f>IF(N154="zákl. přenesená",J154,0)</f>
        <v>0</v>
      </c>
      <c r="BH154" s="142">
        <f>IF(N154="sníž. přenesená",J154,0)</f>
        <v>0</v>
      </c>
      <c r="BI154" s="142">
        <f>IF(N154="nulová",J154,0)</f>
        <v>0</v>
      </c>
      <c r="BJ154" s="14" t="s">
        <v>84</v>
      </c>
      <c r="BK154" s="142">
        <f>ROUND(I154*H154,2)</f>
        <v>0</v>
      </c>
      <c r="BL154" s="14" t="s">
        <v>148</v>
      </c>
      <c r="BM154" s="244" t="s">
        <v>694</v>
      </c>
    </row>
    <row r="155" s="2" customFormat="1" ht="24.15" customHeight="1">
      <c r="A155" s="37"/>
      <c r="B155" s="38"/>
      <c r="C155" s="250" t="s">
        <v>328</v>
      </c>
      <c r="D155" s="250" t="s">
        <v>329</v>
      </c>
      <c r="E155" s="251" t="s">
        <v>695</v>
      </c>
      <c r="F155" s="252" t="s">
        <v>696</v>
      </c>
      <c r="G155" s="253" t="s">
        <v>152</v>
      </c>
      <c r="H155" s="254">
        <v>9</v>
      </c>
      <c r="I155" s="255"/>
      <c r="J155" s="256">
        <f>ROUND(I155*H155,2)</f>
        <v>0</v>
      </c>
      <c r="K155" s="257"/>
      <c r="L155" s="258"/>
      <c r="M155" s="259" t="s">
        <v>1</v>
      </c>
      <c r="N155" s="260" t="s">
        <v>41</v>
      </c>
      <c r="O155" s="90"/>
      <c r="P155" s="242">
        <f>O155*H155</f>
        <v>0</v>
      </c>
      <c r="Q155" s="242">
        <v>0.0030500000000000002</v>
      </c>
      <c r="R155" s="242">
        <f>Q155*H155</f>
        <v>0.027450000000000002</v>
      </c>
      <c r="S155" s="242">
        <v>0</v>
      </c>
      <c r="T155" s="24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44" t="s">
        <v>173</v>
      </c>
      <c r="AT155" s="244" t="s">
        <v>329</v>
      </c>
      <c r="AU155" s="244" t="s">
        <v>86</v>
      </c>
      <c r="AY155" s="14" t="s">
        <v>142</v>
      </c>
      <c r="BE155" s="142">
        <f>IF(N155="základní",J155,0)</f>
        <v>0</v>
      </c>
      <c r="BF155" s="142">
        <f>IF(N155="snížená",J155,0)</f>
        <v>0</v>
      </c>
      <c r="BG155" s="142">
        <f>IF(N155="zákl. přenesená",J155,0)</f>
        <v>0</v>
      </c>
      <c r="BH155" s="142">
        <f>IF(N155="sníž. přenesená",J155,0)</f>
        <v>0</v>
      </c>
      <c r="BI155" s="142">
        <f>IF(N155="nulová",J155,0)</f>
        <v>0</v>
      </c>
      <c r="BJ155" s="14" t="s">
        <v>84</v>
      </c>
      <c r="BK155" s="142">
        <f>ROUND(I155*H155,2)</f>
        <v>0</v>
      </c>
      <c r="BL155" s="14" t="s">
        <v>148</v>
      </c>
      <c r="BM155" s="244" t="s">
        <v>697</v>
      </c>
    </row>
    <row r="156" s="2" customFormat="1" ht="24.15" customHeight="1">
      <c r="A156" s="37"/>
      <c r="B156" s="38"/>
      <c r="C156" s="250" t="s">
        <v>333</v>
      </c>
      <c r="D156" s="250" t="s">
        <v>329</v>
      </c>
      <c r="E156" s="251" t="s">
        <v>698</v>
      </c>
      <c r="F156" s="252" t="s">
        <v>699</v>
      </c>
      <c r="G156" s="253" t="s">
        <v>152</v>
      </c>
      <c r="H156" s="254">
        <v>9</v>
      </c>
      <c r="I156" s="255"/>
      <c r="J156" s="256">
        <f>ROUND(I156*H156,2)</f>
        <v>0</v>
      </c>
      <c r="K156" s="257"/>
      <c r="L156" s="258"/>
      <c r="M156" s="259" t="s">
        <v>1</v>
      </c>
      <c r="N156" s="260" t="s">
        <v>41</v>
      </c>
      <c r="O156" s="90"/>
      <c r="P156" s="242">
        <f>O156*H156</f>
        <v>0</v>
      </c>
      <c r="Q156" s="242">
        <v>0.013299999999999999</v>
      </c>
      <c r="R156" s="242">
        <f>Q156*H156</f>
        <v>0.1197</v>
      </c>
      <c r="S156" s="242">
        <v>0</v>
      </c>
      <c r="T156" s="24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44" t="s">
        <v>173</v>
      </c>
      <c r="AT156" s="244" t="s">
        <v>329</v>
      </c>
      <c r="AU156" s="244" t="s">
        <v>86</v>
      </c>
      <c r="AY156" s="14" t="s">
        <v>142</v>
      </c>
      <c r="BE156" s="142">
        <f>IF(N156="základní",J156,0)</f>
        <v>0</v>
      </c>
      <c r="BF156" s="142">
        <f>IF(N156="snížená",J156,0)</f>
        <v>0</v>
      </c>
      <c r="BG156" s="142">
        <f>IF(N156="zákl. přenesená",J156,0)</f>
        <v>0</v>
      </c>
      <c r="BH156" s="142">
        <f>IF(N156="sníž. přenesená",J156,0)</f>
        <v>0</v>
      </c>
      <c r="BI156" s="142">
        <f>IF(N156="nulová",J156,0)</f>
        <v>0</v>
      </c>
      <c r="BJ156" s="14" t="s">
        <v>84</v>
      </c>
      <c r="BK156" s="142">
        <f>ROUND(I156*H156,2)</f>
        <v>0</v>
      </c>
      <c r="BL156" s="14" t="s">
        <v>148</v>
      </c>
      <c r="BM156" s="244" t="s">
        <v>700</v>
      </c>
    </row>
    <row r="157" s="2" customFormat="1" ht="24.15" customHeight="1">
      <c r="A157" s="37"/>
      <c r="B157" s="38"/>
      <c r="C157" s="250" t="s">
        <v>337</v>
      </c>
      <c r="D157" s="250" t="s">
        <v>329</v>
      </c>
      <c r="E157" s="251" t="s">
        <v>701</v>
      </c>
      <c r="F157" s="252" t="s">
        <v>702</v>
      </c>
      <c r="G157" s="253" t="s">
        <v>152</v>
      </c>
      <c r="H157" s="254">
        <v>9</v>
      </c>
      <c r="I157" s="255"/>
      <c r="J157" s="256">
        <f>ROUND(I157*H157,2)</f>
        <v>0</v>
      </c>
      <c r="K157" s="257"/>
      <c r="L157" s="258"/>
      <c r="M157" s="259" t="s">
        <v>1</v>
      </c>
      <c r="N157" s="260" t="s">
        <v>41</v>
      </c>
      <c r="O157" s="90"/>
      <c r="P157" s="242">
        <f>O157*H157</f>
        <v>0</v>
      </c>
      <c r="Q157" s="242">
        <v>0.0035000000000000001</v>
      </c>
      <c r="R157" s="242">
        <f>Q157*H157</f>
        <v>0.0315</v>
      </c>
      <c r="S157" s="242">
        <v>0</v>
      </c>
      <c r="T157" s="24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44" t="s">
        <v>173</v>
      </c>
      <c r="AT157" s="244" t="s">
        <v>329</v>
      </c>
      <c r="AU157" s="244" t="s">
        <v>86</v>
      </c>
      <c r="AY157" s="14" t="s">
        <v>142</v>
      </c>
      <c r="BE157" s="142">
        <f>IF(N157="základní",J157,0)</f>
        <v>0</v>
      </c>
      <c r="BF157" s="142">
        <f>IF(N157="snížená",J157,0)</f>
        <v>0</v>
      </c>
      <c r="BG157" s="142">
        <f>IF(N157="zákl. přenesená",J157,0)</f>
        <v>0</v>
      </c>
      <c r="BH157" s="142">
        <f>IF(N157="sníž. přenesená",J157,0)</f>
        <v>0</v>
      </c>
      <c r="BI157" s="142">
        <f>IF(N157="nulová",J157,0)</f>
        <v>0</v>
      </c>
      <c r="BJ157" s="14" t="s">
        <v>84</v>
      </c>
      <c r="BK157" s="142">
        <f>ROUND(I157*H157,2)</f>
        <v>0</v>
      </c>
      <c r="BL157" s="14" t="s">
        <v>148</v>
      </c>
      <c r="BM157" s="244" t="s">
        <v>703</v>
      </c>
    </row>
    <row r="158" s="2" customFormat="1" ht="24.15" customHeight="1">
      <c r="A158" s="37"/>
      <c r="B158" s="38"/>
      <c r="C158" s="232" t="s">
        <v>343</v>
      </c>
      <c r="D158" s="232" t="s">
        <v>144</v>
      </c>
      <c r="E158" s="233" t="s">
        <v>704</v>
      </c>
      <c r="F158" s="234" t="s">
        <v>705</v>
      </c>
      <c r="G158" s="235" t="s">
        <v>152</v>
      </c>
      <c r="H158" s="236">
        <v>3</v>
      </c>
      <c r="I158" s="237"/>
      <c r="J158" s="238">
        <f>ROUND(I158*H158,2)</f>
        <v>0</v>
      </c>
      <c r="K158" s="239"/>
      <c r="L158" s="40"/>
      <c r="M158" s="240" t="s">
        <v>1</v>
      </c>
      <c r="N158" s="241" t="s">
        <v>41</v>
      </c>
      <c r="O158" s="90"/>
      <c r="P158" s="242">
        <f>O158*H158</f>
        <v>0</v>
      </c>
      <c r="Q158" s="242">
        <v>0</v>
      </c>
      <c r="R158" s="242">
        <f>Q158*H158</f>
        <v>0</v>
      </c>
      <c r="S158" s="242">
        <v>0</v>
      </c>
      <c r="T158" s="24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44" t="s">
        <v>148</v>
      </c>
      <c r="AT158" s="244" t="s">
        <v>144</v>
      </c>
      <c r="AU158" s="244" t="s">
        <v>86</v>
      </c>
      <c r="AY158" s="14" t="s">
        <v>142</v>
      </c>
      <c r="BE158" s="142">
        <f>IF(N158="základní",J158,0)</f>
        <v>0</v>
      </c>
      <c r="BF158" s="142">
        <f>IF(N158="snížená",J158,0)</f>
        <v>0</v>
      </c>
      <c r="BG158" s="142">
        <f>IF(N158="zákl. přenesená",J158,0)</f>
        <v>0</v>
      </c>
      <c r="BH158" s="142">
        <f>IF(N158="sníž. přenesená",J158,0)</f>
        <v>0</v>
      </c>
      <c r="BI158" s="142">
        <f>IF(N158="nulová",J158,0)</f>
        <v>0</v>
      </c>
      <c r="BJ158" s="14" t="s">
        <v>84</v>
      </c>
      <c r="BK158" s="142">
        <f>ROUND(I158*H158,2)</f>
        <v>0</v>
      </c>
      <c r="BL158" s="14" t="s">
        <v>148</v>
      </c>
      <c r="BM158" s="244" t="s">
        <v>706</v>
      </c>
    </row>
    <row r="159" s="2" customFormat="1" ht="24.15" customHeight="1">
      <c r="A159" s="37"/>
      <c r="B159" s="38"/>
      <c r="C159" s="250" t="s">
        <v>347</v>
      </c>
      <c r="D159" s="250" t="s">
        <v>329</v>
      </c>
      <c r="E159" s="251" t="s">
        <v>707</v>
      </c>
      <c r="F159" s="252" t="s">
        <v>708</v>
      </c>
      <c r="G159" s="253" t="s">
        <v>152</v>
      </c>
      <c r="H159" s="254">
        <v>3</v>
      </c>
      <c r="I159" s="255"/>
      <c r="J159" s="256">
        <f>ROUND(I159*H159,2)</f>
        <v>0</v>
      </c>
      <c r="K159" s="257"/>
      <c r="L159" s="258"/>
      <c r="M159" s="259" t="s">
        <v>1</v>
      </c>
      <c r="N159" s="260" t="s">
        <v>41</v>
      </c>
      <c r="O159" s="90"/>
      <c r="P159" s="242">
        <f>O159*H159</f>
        <v>0</v>
      </c>
      <c r="Q159" s="242">
        <v>0.020049999999999998</v>
      </c>
      <c r="R159" s="242">
        <f>Q159*H159</f>
        <v>0.060149999999999995</v>
      </c>
      <c r="S159" s="242">
        <v>0</v>
      </c>
      <c r="T159" s="24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44" t="s">
        <v>173</v>
      </c>
      <c r="AT159" s="244" t="s">
        <v>329</v>
      </c>
      <c r="AU159" s="244" t="s">
        <v>86</v>
      </c>
      <c r="AY159" s="14" t="s">
        <v>142</v>
      </c>
      <c r="BE159" s="142">
        <f>IF(N159="základní",J159,0)</f>
        <v>0</v>
      </c>
      <c r="BF159" s="142">
        <f>IF(N159="snížená",J159,0)</f>
        <v>0</v>
      </c>
      <c r="BG159" s="142">
        <f>IF(N159="zákl. přenesená",J159,0)</f>
        <v>0</v>
      </c>
      <c r="BH159" s="142">
        <f>IF(N159="sníž. přenesená",J159,0)</f>
        <v>0</v>
      </c>
      <c r="BI159" s="142">
        <f>IF(N159="nulová",J159,0)</f>
        <v>0</v>
      </c>
      <c r="BJ159" s="14" t="s">
        <v>84</v>
      </c>
      <c r="BK159" s="142">
        <f>ROUND(I159*H159,2)</f>
        <v>0</v>
      </c>
      <c r="BL159" s="14" t="s">
        <v>148</v>
      </c>
      <c r="BM159" s="244" t="s">
        <v>709</v>
      </c>
    </row>
    <row r="160" s="2" customFormat="1" ht="24.15" customHeight="1">
      <c r="A160" s="37"/>
      <c r="B160" s="38"/>
      <c r="C160" s="250" t="s">
        <v>352</v>
      </c>
      <c r="D160" s="250" t="s">
        <v>329</v>
      </c>
      <c r="E160" s="251" t="s">
        <v>710</v>
      </c>
      <c r="F160" s="252" t="s">
        <v>711</v>
      </c>
      <c r="G160" s="253" t="s">
        <v>152</v>
      </c>
      <c r="H160" s="254">
        <v>3</v>
      </c>
      <c r="I160" s="255"/>
      <c r="J160" s="256">
        <f>ROUND(I160*H160,2)</f>
        <v>0</v>
      </c>
      <c r="K160" s="257"/>
      <c r="L160" s="258"/>
      <c r="M160" s="259" t="s">
        <v>1</v>
      </c>
      <c r="N160" s="260" t="s">
        <v>41</v>
      </c>
      <c r="O160" s="90"/>
      <c r="P160" s="242">
        <f>O160*H160</f>
        <v>0</v>
      </c>
      <c r="Q160" s="242">
        <v>0.0035000000000000001</v>
      </c>
      <c r="R160" s="242">
        <f>Q160*H160</f>
        <v>0.010500000000000001</v>
      </c>
      <c r="S160" s="242">
        <v>0</v>
      </c>
      <c r="T160" s="243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44" t="s">
        <v>173</v>
      </c>
      <c r="AT160" s="244" t="s">
        <v>329</v>
      </c>
      <c r="AU160" s="244" t="s">
        <v>86</v>
      </c>
      <c r="AY160" s="14" t="s">
        <v>142</v>
      </c>
      <c r="BE160" s="142">
        <f>IF(N160="základní",J160,0)</f>
        <v>0</v>
      </c>
      <c r="BF160" s="142">
        <f>IF(N160="snížená",J160,0)</f>
        <v>0</v>
      </c>
      <c r="BG160" s="142">
        <f>IF(N160="zákl. přenesená",J160,0)</f>
        <v>0</v>
      </c>
      <c r="BH160" s="142">
        <f>IF(N160="sníž. přenesená",J160,0)</f>
        <v>0</v>
      </c>
      <c r="BI160" s="142">
        <f>IF(N160="nulová",J160,0)</f>
        <v>0</v>
      </c>
      <c r="BJ160" s="14" t="s">
        <v>84</v>
      </c>
      <c r="BK160" s="142">
        <f>ROUND(I160*H160,2)</f>
        <v>0</v>
      </c>
      <c r="BL160" s="14" t="s">
        <v>148</v>
      </c>
      <c r="BM160" s="244" t="s">
        <v>712</v>
      </c>
    </row>
    <row r="161" s="2" customFormat="1" ht="21.75" customHeight="1">
      <c r="A161" s="37"/>
      <c r="B161" s="38"/>
      <c r="C161" s="250" t="s">
        <v>356</v>
      </c>
      <c r="D161" s="250" t="s">
        <v>329</v>
      </c>
      <c r="E161" s="251" t="s">
        <v>713</v>
      </c>
      <c r="F161" s="252" t="s">
        <v>714</v>
      </c>
      <c r="G161" s="253" t="s">
        <v>152</v>
      </c>
      <c r="H161" s="254">
        <v>3</v>
      </c>
      <c r="I161" s="255"/>
      <c r="J161" s="256">
        <f>ROUND(I161*H161,2)</f>
        <v>0</v>
      </c>
      <c r="K161" s="257"/>
      <c r="L161" s="258"/>
      <c r="M161" s="259" t="s">
        <v>1</v>
      </c>
      <c r="N161" s="260" t="s">
        <v>41</v>
      </c>
      <c r="O161" s="90"/>
      <c r="P161" s="242">
        <f>O161*H161</f>
        <v>0</v>
      </c>
      <c r="Q161" s="242">
        <v>0.0035000000000000001</v>
      </c>
      <c r="R161" s="242">
        <f>Q161*H161</f>
        <v>0.010500000000000001</v>
      </c>
      <c r="S161" s="242">
        <v>0</v>
      </c>
      <c r="T161" s="24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44" t="s">
        <v>173</v>
      </c>
      <c r="AT161" s="244" t="s">
        <v>329</v>
      </c>
      <c r="AU161" s="244" t="s">
        <v>86</v>
      </c>
      <c r="AY161" s="14" t="s">
        <v>142</v>
      </c>
      <c r="BE161" s="142">
        <f>IF(N161="základní",J161,0)</f>
        <v>0</v>
      </c>
      <c r="BF161" s="142">
        <f>IF(N161="snížená",J161,0)</f>
        <v>0</v>
      </c>
      <c r="BG161" s="142">
        <f>IF(N161="zákl. přenesená",J161,0)</f>
        <v>0</v>
      </c>
      <c r="BH161" s="142">
        <f>IF(N161="sníž. přenesená",J161,0)</f>
        <v>0</v>
      </c>
      <c r="BI161" s="142">
        <f>IF(N161="nulová",J161,0)</f>
        <v>0</v>
      </c>
      <c r="BJ161" s="14" t="s">
        <v>84</v>
      </c>
      <c r="BK161" s="142">
        <f>ROUND(I161*H161,2)</f>
        <v>0</v>
      </c>
      <c r="BL161" s="14" t="s">
        <v>148</v>
      </c>
      <c r="BM161" s="244" t="s">
        <v>715</v>
      </c>
    </row>
    <row r="162" s="2" customFormat="1" ht="16.5" customHeight="1">
      <c r="A162" s="37"/>
      <c r="B162" s="38"/>
      <c r="C162" s="250" t="s">
        <v>360</v>
      </c>
      <c r="D162" s="250" t="s">
        <v>329</v>
      </c>
      <c r="E162" s="251" t="s">
        <v>716</v>
      </c>
      <c r="F162" s="252" t="s">
        <v>717</v>
      </c>
      <c r="G162" s="253" t="s">
        <v>152</v>
      </c>
      <c r="H162" s="254">
        <v>3</v>
      </c>
      <c r="I162" s="255"/>
      <c r="J162" s="256">
        <f>ROUND(I162*H162,2)</f>
        <v>0</v>
      </c>
      <c r="K162" s="257"/>
      <c r="L162" s="258"/>
      <c r="M162" s="259" t="s">
        <v>1</v>
      </c>
      <c r="N162" s="260" t="s">
        <v>41</v>
      </c>
      <c r="O162" s="90"/>
      <c r="P162" s="242">
        <f>O162*H162</f>
        <v>0</v>
      </c>
      <c r="Q162" s="242">
        <v>0.0015</v>
      </c>
      <c r="R162" s="242">
        <f>Q162*H162</f>
        <v>0.0045000000000000005</v>
      </c>
      <c r="S162" s="242">
        <v>0</v>
      </c>
      <c r="T162" s="24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44" t="s">
        <v>173</v>
      </c>
      <c r="AT162" s="244" t="s">
        <v>329</v>
      </c>
      <c r="AU162" s="244" t="s">
        <v>86</v>
      </c>
      <c r="AY162" s="14" t="s">
        <v>142</v>
      </c>
      <c r="BE162" s="142">
        <f>IF(N162="základní",J162,0)</f>
        <v>0</v>
      </c>
      <c r="BF162" s="142">
        <f>IF(N162="snížená",J162,0)</f>
        <v>0</v>
      </c>
      <c r="BG162" s="142">
        <f>IF(N162="zákl. přenesená",J162,0)</f>
        <v>0</v>
      </c>
      <c r="BH162" s="142">
        <f>IF(N162="sníž. přenesená",J162,0)</f>
        <v>0</v>
      </c>
      <c r="BI162" s="142">
        <f>IF(N162="nulová",J162,0)</f>
        <v>0</v>
      </c>
      <c r="BJ162" s="14" t="s">
        <v>84</v>
      </c>
      <c r="BK162" s="142">
        <f>ROUND(I162*H162,2)</f>
        <v>0</v>
      </c>
      <c r="BL162" s="14" t="s">
        <v>148</v>
      </c>
      <c r="BM162" s="244" t="s">
        <v>718</v>
      </c>
    </row>
    <row r="163" s="2" customFormat="1" ht="16.5" customHeight="1">
      <c r="A163" s="37"/>
      <c r="B163" s="38"/>
      <c r="C163" s="250" t="s">
        <v>364</v>
      </c>
      <c r="D163" s="250" t="s">
        <v>329</v>
      </c>
      <c r="E163" s="251" t="s">
        <v>719</v>
      </c>
      <c r="F163" s="252" t="s">
        <v>720</v>
      </c>
      <c r="G163" s="253" t="s">
        <v>152</v>
      </c>
      <c r="H163" s="254">
        <v>3</v>
      </c>
      <c r="I163" s="255"/>
      <c r="J163" s="256">
        <f>ROUND(I163*H163,2)</f>
        <v>0</v>
      </c>
      <c r="K163" s="257"/>
      <c r="L163" s="258"/>
      <c r="M163" s="259" t="s">
        <v>1</v>
      </c>
      <c r="N163" s="260" t="s">
        <v>41</v>
      </c>
      <c r="O163" s="90"/>
      <c r="P163" s="242">
        <f>O163*H163</f>
        <v>0</v>
      </c>
      <c r="Q163" s="242">
        <v>0.029499999999999998</v>
      </c>
      <c r="R163" s="242">
        <f>Q163*H163</f>
        <v>0.088499999999999995</v>
      </c>
      <c r="S163" s="242">
        <v>0</v>
      </c>
      <c r="T163" s="24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44" t="s">
        <v>173</v>
      </c>
      <c r="AT163" s="244" t="s">
        <v>329</v>
      </c>
      <c r="AU163" s="244" t="s">
        <v>86</v>
      </c>
      <c r="AY163" s="14" t="s">
        <v>142</v>
      </c>
      <c r="BE163" s="142">
        <f>IF(N163="základní",J163,0)</f>
        <v>0</v>
      </c>
      <c r="BF163" s="142">
        <f>IF(N163="snížená",J163,0)</f>
        <v>0</v>
      </c>
      <c r="BG163" s="142">
        <f>IF(N163="zákl. přenesená",J163,0)</f>
        <v>0</v>
      </c>
      <c r="BH163" s="142">
        <f>IF(N163="sníž. přenesená",J163,0)</f>
        <v>0</v>
      </c>
      <c r="BI163" s="142">
        <f>IF(N163="nulová",J163,0)</f>
        <v>0</v>
      </c>
      <c r="BJ163" s="14" t="s">
        <v>84</v>
      </c>
      <c r="BK163" s="142">
        <f>ROUND(I163*H163,2)</f>
        <v>0</v>
      </c>
      <c r="BL163" s="14" t="s">
        <v>148</v>
      </c>
      <c r="BM163" s="244" t="s">
        <v>721</v>
      </c>
    </row>
    <row r="164" s="2" customFormat="1" ht="24.15" customHeight="1">
      <c r="A164" s="37"/>
      <c r="B164" s="38"/>
      <c r="C164" s="232" t="s">
        <v>368</v>
      </c>
      <c r="D164" s="232" t="s">
        <v>144</v>
      </c>
      <c r="E164" s="233" t="s">
        <v>722</v>
      </c>
      <c r="F164" s="234" t="s">
        <v>723</v>
      </c>
      <c r="G164" s="235" t="s">
        <v>152</v>
      </c>
      <c r="H164" s="236">
        <v>1</v>
      </c>
      <c r="I164" s="237"/>
      <c r="J164" s="238">
        <f>ROUND(I164*H164,2)</f>
        <v>0</v>
      </c>
      <c r="K164" s="239"/>
      <c r="L164" s="40"/>
      <c r="M164" s="240" t="s">
        <v>1</v>
      </c>
      <c r="N164" s="241" t="s">
        <v>41</v>
      </c>
      <c r="O164" s="90"/>
      <c r="P164" s="242">
        <f>O164*H164</f>
        <v>0</v>
      </c>
      <c r="Q164" s="242">
        <v>0.00084000000000000003</v>
      </c>
      <c r="R164" s="242">
        <f>Q164*H164</f>
        <v>0.00084000000000000003</v>
      </c>
      <c r="S164" s="242">
        <v>0</v>
      </c>
      <c r="T164" s="243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44" t="s">
        <v>148</v>
      </c>
      <c r="AT164" s="244" t="s">
        <v>144</v>
      </c>
      <c r="AU164" s="244" t="s">
        <v>86</v>
      </c>
      <c r="AY164" s="14" t="s">
        <v>142</v>
      </c>
      <c r="BE164" s="142">
        <f>IF(N164="základní",J164,0)</f>
        <v>0</v>
      </c>
      <c r="BF164" s="142">
        <f>IF(N164="snížená",J164,0)</f>
        <v>0</v>
      </c>
      <c r="BG164" s="142">
        <f>IF(N164="zákl. přenesená",J164,0)</f>
        <v>0</v>
      </c>
      <c r="BH164" s="142">
        <f>IF(N164="sníž. přenesená",J164,0)</f>
        <v>0</v>
      </c>
      <c r="BI164" s="142">
        <f>IF(N164="nulová",J164,0)</f>
        <v>0</v>
      </c>
      <c r="BJ164" s="14" t="s">
        <v>84</v>
      </c>
      <c r="BK164" s="142">
        <f>ROUND(I164*H164,2)</f>
        <v>0</v>
      </c>
      <c r="BL164" s="14" t="s">
        <v>148</v>
      </c>
      <c r="BM164" s="244" t="s">
        <v>724</v>
      </c>
    </row>
    <row r="165" s="2" customFormat="1" ht="33" customHeight="1">
      <c r="A165" s="37"/>
      <c r="B165" s="38"/>
      <c r="C165" s="250" t="s">
        <v>372</v>
      </c>
      <c r="D165" s="250" t="s">
        <v>329</v>
      </c>
      <c r="E165" s="251" t="s">
        <v>725</v>
      </c>
      <c r="F165" s="252" t="s">
        <v>726</v>
      </c>
      <c r="G165" s="253" t="s">
        <v>152</v>
      </c>
      <c r="H165" s="254">
        <v>1</v>
      </c>
      <c r="I165" s="255"/>
      <c r="J165" s="256">
        <f>ROUND(I165*H165,2)</f>
        <v>0</v>
      </c>
      <c r="K165" s="257"/>
      <c r="L165" s="258"/>
      <c r="M165" s="259" t="s">
        <v>1</v>
      </c>
      <c r="N165" s="260" t="s">
        <v>41</v>
      </c>
      <c r="O165" s="90"/>
      <c r="P165" s="242">
        <f>O165*H165</f>
        <v>0</v>
      </c>
      <c r="Q165" s="242">
        <v>0.021000000000000001</v>
      </c>
      <c r="R165" s="242">
        <f>Q165*H165</f>
        <v>0.021000000000000001</v>
      </c>
      <c r="S165" s="242">
        <v>0</v>
      </c>
      <c r="T165" s="24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44" t="s">
        <v>173</v>
      </c>
      <c r="AT165" s="244" t="s">
        <v>329</v>
      </c>
      <c r="AU165" s="244" t="s">
        <v>86</v>
      </c>
      <c r="AY165" s="14" t="s">
        <v>142</v>
      </c>
      <c r="BE165" s="142">
        <f>IF(N165="základní",J165,0)</f>
        <v>0</v>
      </c>
      <c r="BF165" s="142">
        <f>IF(N165="snížená",J165,0)</f>
        <v>0</v>
      </c>
      <c r="BG165" s="142">
        <f>IF(N165="zákl. přenesená",J165,0)</f>
        <v>0</v>
      </c>
      <c r="BH165" s="142">
        <f>IF(N165="sníž. přenesená",J165,0)</f>
        <v>0</v>
      </c>
      <c r="BI165" s="142">
        <f>IF(N165="nulová",J165,0)</f>
        <v>0</v>
      </c>
      <c r="BJ165" s="14" t="s">
        <v>84</v>
      </c>
      <c r="BK165" s="142">
        <f>ROUND(I165*H165,2)</f>
        <v>0</v>
      </c>
      <c r="BL165" s="14" t="s">
        <v>148</v>
      </c>
      <c r="BM165" s="244" t="s">
        <v>727</v>
      </c>
    </row>
    <row r="166" s="2" customFormat="1" ht="24.15" customHeight="1">
      <c r="A166" s="37"/>
      <c r="B166" s="38"/>
      <c r="C166" s="250" t="s">
        <v>376</v>
      </c>
      <c r="D166" s="250" t="s">
        <v>329</v>
      </c>
      <c r="E166" s="251" t="s">
        <v>698</v>
      </c>
      <c r="F166" s="252" t="s">
        <v>699</v>
      </c>
      <c r="G166" s="253" t="s">
        <v>152</v>
      </c>
      <c r="H166" s="254">
        <v>1</v>
      </c>
      <c r="I166" s="255"/>
      <c r="J166" s="256">
        <f>ROUND(I166*H166,2)</f>
        <v>0</v>
      </c>
      <c r="K166" s="257"/>
      <c r="L166" s="258"/>
      <c r="M166" s="259" t="s">
        <v>1</v>
      </c>
      <c r="N166" s="260" t="s">
        <v>41</v>
      </c>
      <c r="O166" s="90"/>
      <c r="P166" s="242">
        <f>O166*H166</f>
        <v>0</v>
      </c>
      <c r="Q166" s="242">
        <v>0.013299999999999999</v>
      </c>
      <c r="R166" s="242">
        <f>Q166*H166</f>
        <v>0.013299999999999999</v>
      </c>
      <c r="S166" s="242">
        <v>0</v>
      </c>
      <c r="T166" s="24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44" t="s">
        <v>173</v>
      </c>
      <c r="AT166" s="244" t="s">
        <v>329</v>
      </c>
      <c r="AU166" s="244" t="s">
        <v>86</v>
      </c>
      <c r="AY166" s="14" t="s">
        <v>142</v>
      </c>
      <c r="BE166" s="142">
        <f>IF(N166="základní",J166,0)</f>
        <v>0</v>
      </c>
      <c r="BF166" s="142">
        <f>IF(N166="snížená",J166,0)</f>
        <v>0</v>
      </c>
      <c r="BG166" s="142">
        <f>IF(N166="zákl. přenesená",J166,0)</f>
        <v>0</v>
      </c>
      <c r="BH166" s="142">
        <f>IF(N166="sníž. přenesená",J166,0)</f>
        <v>0</v>
      </c>
      <c r="BI166" s="142">
        <f>IF(N166="nulová",J166,0)</f>
        <v>0</v>
      </c>
      <c r="BJ166" s="14" t="s">
        <v>84</v>
      </c>
      <c r="BK166" s="142">
        <f>ROUND(I166*H166,2)</f>
        <v>0</v>
      </c>
      <c r="BL166" s="14" t="s">
        <v>148</v>
      </c>
      <c r="BM166" s="244" t="s">
        <v>728</v>
      </c>
    </row>
    <row r="167" s="2" customFormat="1" ht="24.15" customHeight="1">
      <c r="A167" s="37"/>
      <c r="B167" s="38"/>
      <c r="C167" s="250" t="s">
        <v>380</v>
      </c>
      <c r="D167" s="250" t="s">
        <v>329</v>
      </c>
      <c r="E167" s="251" t="s">
        <v>701</v>
      </c>
      <c r="F167" s="252" t="s">
        <v>702</v>
      </c>
      <c r="G167" s="253" t="s">
        <v>152</v>
      </c>
      <c r="H167" s="254">
        <v>1</v>
      </c>
      <c r="I167" s="255"/>
      <c r="J167" s="256">
        <f>ROUND(I167*H167,2)</f>
        <v>0</v>
      </c>
      <c r="K167" s="257"/>
      <c r="L167" s="258"/>
      <c r="M167" s="259" t="s">
        <v>1</v>
      </c>
      <c r="N167" s="260" t="s">
        <v>41</v>
      </c>
      <c r="O167" s="90"/>
      <c r="P167" s="242">
        <f>O167*H167</f>
        <v>0</v>
      </c>
      <c r="Q167" s="242">
        <v>0.0035000000000000001</v>
      </c>
      <c r="R167" s="242">
        <f>Q167*H167</f>
        <v>0.0035000000000000001</v>
      </c>
      <c r="S167" s="242">
        <v>0</v>
      </c>
      <c r="T167" s="24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44" t="s">
        <v>173</v>
      </c>
      <c r="AT167" s="244" t="s">
        <v>329</v>
      </c>
      <c r="AU167" s="244" t="s">
        <v>86</v>
      </c>
      <c r="AY167" s="14" t="s">
        <v>142</v>
      </c>
      <c r="BE167" s="142">
        <f>IF(N167="základní",J167,0)</f>
        <v>0</v>
      </c>
      <c r="BF167" s="142">
        <f>IF(N167="snížená",J167,0)</f>
        <v>0</v>
      </c>
      <c r="BG167" s="142">
        <f>IF(N167="zákl. přenesená",J167,0)</f>
        <v>0</v>
      </c>
      <c r="BH167" s="142">
        <f>IF(N167="sníž. přenesená",J167,0)</f>
        <v>0</v>
      </c>
      <c r="BI167" s="142">
        <f>IF(N167="nulová",J167,0)</f>
        <v>0</v>
      </c>
      <c r="BJ167" s="14" t="s">
        <v>84</v>
      </c>
      <c r="BK167" s="142">
        <f>ROUND(I167*H167,2)</f>
        <v>0</v>
      </c>
      <c r="BL167" s="14" t="s">
        <v>148</v>
      </c>
      <c r="BM167" s="244" t="s">
        <v>729</v>
      </c>
    </row>
    <row r="168" s="2" customFormat="1" ht="16.5" customHeight="1">
      <c r="A168" s="37"/>
      <c r="B168" s="38"/>
      <c r="C168" s="232" t="s">
        <v>384</v>
      </c>
      <c r="D168" s="232" t="s">
        <v>144</v>
      </c>
      <c r="E168" s="233" t="s">
        <v>730</v>
      </c>
      <c r="F168" s="234" t="s">
        <v>731</v>
      </c>
      <c r="G168" s="235" t="s">
        <v>152</v>
      </c>
      <c r="H168" s="236">
        <v>3</v>
      </c>
      <c r="I168" s="237"/>
      <c r="J168" s="238">
        <f>ROUND(I168*H168,2)</f>
        <v>0</v>
      </c>
      <c r="K168" s="239"/>
      <c r="L168" s="40"/>
      <c r="M168" s="240" t="s">
        <v>1</v>
      </c>
      <c r="N168" s="241" t="s">
        <v>41</v>
      </c>
      <c r="O168" s="90"/>
      <c r="P168" s="242">
        <f>O168*H168</f>
        <v>0</v>
      </c>
      <c r="Q168" s="242">
        <v>0.0013600000000000001</v>
      </c>
      <c r="R168" s="242">
        <f>Q168*H168</f>
        <v>0.0040800000000000003</v>
      </c>
      <c r="S168" s="242">
        <v>0</v>
      </c>
      <c r="T168" s="243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44" t="s">
        <v>148</v>
      </c>
      <c r="AT168" s="244" t="s">
        <v>144</v>
      </c>
      <c r="AU168" s="244" t="s">
        <v>86</v>
      </c>
      <c r="AY168" s="14" t="s">
        <v>142</v>
      </c>
      <c r="BE168" s="142">
        <f>IF(N168="základní",J168,0)</f>
        <v>0</v>
      </c>
      <c r="BF168" s="142">
        <f>IF(N168="snížená",J168,0)</f>
        <v>0</v>
      </c>
      <c r="BG168" s="142">
        <f>IF(N168="zákl. přenesená",J168,0)</f>
        <v>0</v>
      </c>
      <c r="BH168" s="142">
        <f>IF(N168="sníž. přenesená",J168,0)</f>
        <v>0</v>
      </c>
      <c r="BI168" s="142">
        <f>IF(N168="nulová",J168,0)</f>
        <v>0</v>
      </c>
      <c r="BJ168" s="14" t="s">
        <v>84</v>
      </c>
      <c r="BK168" s="142">
        <f>ROUND(I168*H168,2)</f>
        <v>0</v>
      </c>
      <c r="BL168" s="14" t="s">
        <v>148</v>
      </c>
      <c r="BM168" s="244" t="s">
        <v>732</v>
      </c>
    </row>
    <row r="169" s="2" customFormat="1" ht="24.15" customHeight="1">
      <c r="A169" s="37"/>
      <c r="B169" s="38"/>
      <c r="C169" s="250" t="s">
        <v>389</v>
      </c>
      <c r="D169" s="250" t="s">
        <v>329</v>
      </c>
      <c r="E169" s="251" t="s">
        <v>733</v>
      </c>
      <c r="F169" s="252" t="s">
        <v>734</v>
      </c>
      <c r="G169" s="253" t="s">
        <v>152</v>
      </c>
      <c r="H169" s="254">
        <v>3</v>
      </c>
      <c r="I169" s="255"/>
      <c r="J169" s="256">
        <f>ROUND(I169*H169,2)</f>
        <v>0</v>
      </c>
      <c r="K169" s="257"/>
      <c r="L169" s="258"/>
      <c r="M169" s="259" t="s">
        <v>1</v>
      </c>
      <c r="N169" s="260" t="s">
        <v>41</v>
      </c>
      <c r="O169" s="90"/>
      <c r="P169" s="242">
        <f>O169*H169</f>
        <v>0</v>
      </c>
      <c r="Q169" s="242">
        <v>0.042500000000000003</v>
      </c>
      <c r="R169" s="242">
        <f>Q169*H169</f>
        <v>0.1275</v>
      </c>
      <c r="S169" s="242">
        <v>0</v>
      </c>
      <c r="T169" s="24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44" t="s">
        <v>173</v>
      </c>
      <c r="AT169" s="244" t="s">
        <v>329</v>
      </c>
      <c r="AU169" s="244" t="s">
        <v>86</v>
      </c>
      <c r="AY169" s="14" t="s">
        <v>142</v>
      </c>
      <c r="BE169" s="142">
        <f>IF(N169="základní",J169,0)</f>
        <v>0</v>
      </c>
      <c r="BF169" s="142">
        <f>IF(N169="snížená",J169,0)</f>
        <v>0</v>
      </c>
      <c r="BG169" s="142">
        <f>IF(N169="zákl. přenesená",J169,0)</f>
        <v>0</v>
      </c>
      <c r="BH169" s="142">
        <f>IF(N169="sníž. přenesená",J169,0)</f>
        <v>0</v>
      </c>
      <c r="BI169" s="142">
        <f>IF(N169="nulová",J169,0)</f>
        <v>0</v>
      </c>
      <c r="BJ169" s="14" t="s">
        <v>84</v>
      </c>
      <c r="BK169" s="142">
        <f>ROUND(I169*H169,2)</f>
        <v>0</v>
      </c>
      <c r="BL169" s="14" t="s">
        <v>148</v>
      </c>
      <c r="BM169" s="244" t="s">
        <v>735</v>
      </c>
    </row>
    <row r="170" s="2" customFormat="1" ht="24.15" customHeight="1">
      <c r="A170" s="37"/>
      <c r="B170" s="38"/>
      <c r="C170" s="232" t="s">
        <v>393</v>
      </c>
      <c r="D170" s="232" t="s">
        <v>144</v>
      </c>
      <c r="E170" s="233" t="s">
        <v>736</v>
      </c>
      <c r="F170" s="234" t="s">
        <v>737</v>
      </c>
      <c r="G170" s="235" t="s">
        <v>152</v>
      </c>
      <c r="H170" s="236">
        <v>9</v>
      </c>
      <c r="I170" s="237"/>
      <c r="J170" s="238">
        <f>ROUND(I170*H170,2)</f>
        <v>0</v>
      </c>
      <c r="K170" s="239"/>
      <c r="L170" s="40"/>
      <c r="M170" s="240" t="s">
        <v>1</v>
      </c>
      <c r="N170" s="241" t="s">
        <v>41</v>
      </c>
      <c r="O170" s="90"/>
      <c r="P170" s="242">
        <f>O170*H170</f>
        <v>0</v>
      </c>
      <c r="Q170" s="242">
        <v>0.38627</v>
      </c>
      <c r="R170" s="242">
        <f>Q170*H170</f>
        <v>3.4764300000000001</v>
      </c>
      <c r="S170" s="242">
        <v>0</v>
      </c>
      <c r="T170" s="24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44" t="s">
        <v>148</v>
      </c>
      <c r="AT170" s="244" t="s">
        <v>144</v>
      </c>
      <c r="AU170" s="244" t="s">
        <v>86</v>
      </c>
      <c r="AY170" s="14" t="s">
        <v>142</v>
      </c>
      <c r="BE170" s="142">
        <f>IF(N170="základní",J170,0)</f>
        <v>0</v>
      </c>
      <c r="BF170" s="142">
        <f>IF(N170="snížená",J170,0)</f>
        <v>0</v>
      </c>
      <c r="BG170" s="142">
        <f>IF(N170="zákl. přenesená",J170,0)</f>
        <v>0</v>
      </c>
      <c r="BH170" s="142">
        <f>IF(N170="sníž. přenesená",J170,0)</f>
        <v>0</v>
      </c>
      <c r="BI170" s="142">
        <f>IF(N170="nulová",J170,0)</f>
        <v>0</v>
      </c>
      <c r="BJ170" s="14" t="s">
        <v>84</v>
      </c>
      <c r="BK170" s="142">
        <f>ROUND(I170*H170,2)</f>
        <v>0</v>
      </c>
      <c r="BL170" s="14" t="s">
        <v>148</v>
      </c>
      <c r="BM170" s="244" t="s">
        <v>738</v>
      </c>
    </row>
    <row r="171" s="2" customFormat="1" ht="16.5" customHeight="1">
      <c r="A171" s="37"/>
      <c r="B171" s="38"/>
      <c r="C171" s="250" t="s">
        <v>397</v>
      </c>
      <c r="D171" s="250" t="s">
        <v>329</v>
      </c>
      <c r="E171" s="251" t="s">
        <v>739</v>
      </c>
      <c r="F171" s="252" t="s">
        <v>740</v>
      </c>
      <c r="G171" s="253" t="s">
        <v>152</v>
      </c>
      <c r="H171" s="254">
        <v>9</v>
      </c>
      <c r="I171" s="255"/>
      <c r="J171" s="256">
        <f>ROUND(I171*H171,2)</f>
        <v>0</v>
      </c>
      <c r="K171" s="257"/>
      <c r="L171" s="258"/>
      <c r="M171" s="259" t="s">
        <v>1</v>
      </c>
      <c r="N171" s="260" t="s">
        <v>41</v>
      </c>
      <c r="O171" s="90"/>
      <c r="P171" s="242">
        <f>O171*H171</f>
        <v>0</v>
      </c>
      <c r="Q171" s="242">
        <v>0.70499999999999996</v>
      </c>
      <c r="R171" s="242">
        <f>Q171*H171</f>
        <v>6.3449999999999998</v>
      </c>
      <c r="S171" s="242">
        <v>0</v>
      </c>
      <c r="T171" s="24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44" t="s">
        <v>173</v>
      </c>
      <c r="AT171" s="244" t="s">
        <v>329</v>
      </c>
      <c r="AU171" s="244" t="s">
        <v>86</v>
      </c>
      <c r="AY171" s="14" t="s">
        <v>142</v>
      </c>
      <c r="BE171" s="142">
        <f>IF(N171="základní",J171,0)</f>
        <v>0</v>
      </c>
      <c r="BF171" s="142">
        <f>IF(N171="snížená",J171,0)</f>
        <v>0</v>
      </c>
      <c r="BG171" s="142">
        <f>IF(N171="zákl. přenesená",J171,0)</f>
        <v>0</v>
      </c>
      <c r="BH171" s="142">
        <f>IF(N171="sníž. přenesená",J171,0)</f>
        <v>0</v>
      </c>
      <c r="BI171" s="142">
        <f>IF(N171="nulová",J171,0)</f>
        <v>0</v>
      </c>
      <c r="BJ171" s="14" t="s">
        <v>84</v>
      </c>
      <c r="BK171" s="142">
        <f>ROUND(I171*H171,2)</f>
        <v>0</v>
      </c>
      <c r="BL171" s="14" t="s">
        <v>148</v>
      </c>
      <c r="BM171" s="244" t="s">
        <v>741</v>
      </c>
    </row>
    <row r="172" s="2" customFormat="1" ht="24.15" customHeight="1">
      <c r="A172" s="37"/>
      <c r="B172" s="38"/>
      <c r="C172" s="250" t="s">
        <v>401</v>
      </c>
      <c r="D172" s="250" t="s">
        <v>329</v>
      </c>
      <c r="E172" s="251" t="s">
        <v>742</v>
      </c>
      <c r="F172" s="252" t="s">
        <v>743</v>
      </c>
      <c r="G172" s="253" t="s">
        <v>152</v>
      </c>
      <c r="H172" s="254">
        <v>9</v>
      </c>
      <c r="I172" s="255"/>
      <c r="J172" s="256">
        <f>ROUND(I172*H172,2)</f>
        <v>0</v>
      </c>
      <c r="K172" s="257"/>
      <c r="L172" s="258"/>
      <c r="M172" s="259" t="s">
        <v>1</v>
      </c>
      <c r="N172" s="260" t="s">
        <v>41</v>
      </c>
      <c r="O172" s="90"/>
      <c r="P172" s="242">
        <f>O172*H172</f>
        <v>0</v>
      </c>
      <c r="Q172" s="242">
        <v>0.45000000000000001</v>
      </c>
      <c r="R172" s="242">
        <f>Q172*H172</f>
        <v>4.0499999999999998</v>
      </c>
      <c r="S172" s="242">
        <v>0</v>
      </c>
      <c r="T172" s="24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44" t="s">
        <v>173</v>
      </c>
      <c r="AT172" s="244" t="s">
        <v>329</v>
      </c>
      <c r="AU172" s="244" t="s">
        <v>86</v>
      </c>
      <c r="AY172" s="14" t="s">
        <v>142</v>
      </c>
      <c r="BE172" s="142">
        <f>IF(N172="základní",J172,0)</f>
        <v>0</v>
      </c>
      <c r="BF172" s="142">
        <f>IF(N172="snížená",J172,0)</f>
        <v>0</v>
      </c>
      <c r="BG172" s="142">
        <f>IF(N172="zákl. přenesená",J172,0)</f>
        <v>0</v>
      </c>
      <c r="BH172" s="142">
        <f>IF(N172="sníž. přenesená",J172,0)</f>
        <v>0</v>
      </c>
      <c r="BI172" s="142">
        <f>IF(N172="nulová",J172,0)</f>
        <v>0</v>
      </c>
      <c r="BJ172" s="14" t="s">
        <v>84</v>
      </c>
      <c r="BK172" s="142">
        <f>ROUND(I172*H172,2)</f>
        <v>0</v>
      </c>
      <c r="BL172" s="14" t="s">
        <v>148</v>
      </c>
      <c r="BM172" s="244" t="s">
        <v>744</v>
      </c>
    </row>
    <row r="173" s="2" customFormat="1" ht="24.15" customHeight="1">
      <c r="A173" s="37"/>
      <c r="B173" s="38"/>
      <c r="C173" s="250" t="s">
        <v>405</v>
      </c>
      <c r="D173" s="250" t="s">
        <v>329</v>
      </c>
      <c r="E173" s="251" t="s">
        <v>745</v>
      </c>
      <c r="F173" s="252" t="s">
        <v>746</v>
      </c>
      <c r="G173" s="253" t="s">
        <v>152</v>
      </c>
      <c r="H173" s="254">
        <v>9</v>
      </c>
      <c r="I173" s="255"/>
      <c r="J173" s="256">
        <f>ROUND(I173*H173,2)</f>
        <v>0</v>
      </c>
      <c r="K173" s="257"/>
      <c r="L173" s="258"/>
      <c r="M173" s="259" t="s">
        <v>1</v>
      </c>
      <c r="N173" s="260" t="s">
        <v>41</v>
      </c>
      <c r="O173" s="90"/>
      <c r="P173" s="242">
        <f>O173*H173</f>
        <v>0</v>
      </c>
      <c r="Q173" s="242">
        <v>0.89100000000000001</v>
      </c>
      <c r="R173" s="242">
        <f>Q173*H173</f>
        <v>8.0190000000000001</v>
      </c>
      <c r="S173" s="242">
        <v>0</v>
      </c>
      <c r="T173" s="24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44" t="s">
        <v>173</v>
      </c>
      <c r="AT173" s="244" t="s">
        <v>329</v>
      </c>
      <c r="AU173" s="244" t="s">
        <v>86</v>
      </c>
      <c r="AY173" s="14" t="s">
        <v>142</v>
      </c>
      <c r="BE173" s="142">
        <f>IF(N173="základní",J173,0)</f>
        <v>0</v>
      </c>
      <c r="BF173" s="142">
        <f>IF(N173="snížená",J173,0)</f>
        <v>0</v>
      </c>
      <c r="BG173" s="142">
        <f>IF(N173="zákl. přenesená",J173,0)</f>
        <v>0</v>
      </c>
      <c r="BH173" s="142">
        <f>IF(N173="sníž. přenesená",J173,0)</f>
        <v>0</v>
      </c>
      <c r="BI173" s="142">
        <f>IF(N173="nulová",J173,0)</f>
        <v>0</v>
      </c>
      <c r="BJ173" s="14" t="s">
        <v>84</v>
      </c>
      <c r="BK173" s="142">
        <f>ROUND(I173*H173,2)</f>
        <v>0</v>
      </c>
      <c r="BL173" s="14" t="s">
        <v>148</v>
      </c>
      <c r="BM173" s="244" t="s">
        <v>747</v>
      </c>
    </row>
    <row r="174" s="2" customFormat="1" ht="24.15" customHeight="1">
      <c r="A174" s="37"/>
      <c r="B174" s="38"/>
      <c r="C174" s="232" t="s">
        <v>409</v>
      </c>
      <c r="D174" s="232" t="s">
        <v>144</v>
      </c>
      <c r="E174" s="233" t="s">
        <v>748</v>
      </c>
      <c r="F174" s="234" t="s">
        <v>749</v>
      </c>
      <c r="G174" s="235" t="s">
        <v>152</v>
      </c>
      <c r="H174" s="236">
        <v>9</v>
      </c>
      <c r="I174" s="237"/>
      <c r="J174" s="238">
        <f>ROUND(I174*H174,2)</f>
        <v>0</v>
      </c>
      <c r="K174" s="239"/>
      <c r="L174" s="40"/>
      <c r="M174" s="240" t="s">
        <v>1</v>
      </c>
      <c r="N174" s="241" t="s">
        <v>41</v>
      </c>
      <c r="O174" s="90"/>
      <c r="P174" s="242">
        <f>O174*H174</f>
        <v>0</v>
      </c>
      <c r="Q174" s="242">
        <v>0.050500000000000003</v>
      </c>
      <c r="R174" s="242">
        <f>Q174*H174</f>
        <v>0.45450000000000002</v>
      </c>
      <c r="S174" s="242">
        <v>0</v>
      </c>
      <c r="T174" s="243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44" t="s">
        <v>148</v>
      </c>
      <c r="AT174" s="244" t="s">
        <v>144</v>
      </c>
      <c r="AU174" s="244" t="s">
        <v>86</v>
      </c>
      <c r="AY174" s="14" t="s">
        <v>142</v>
      </c>
      <c r="BE174" s="142">
        <f>IF(N174="základní",J174,0)</f>
        <v>0</v>
      </c>
      <c r="BF174" s="142">
        <f>IF(N174="snížená",J174,0)</f>
        <v>0</v>
      </c>
      <c r="BG174" s="142">
        <f>IF(N174="zákl. přenesená",J174,0)</f>
        <v>0</v>
      </c>
      <c r="BH174" s="142">
        <f>IF(N174="sníž. přenesená",J174,0)</f>
        <v>0</v>
      </c>
      <c r="BI174" s="142">
        <f>IF(N174="nulová",J174,0)</f>
        <v>0</v>
      </c>
      <c r="BJ174" s="14" t="s">
        <v>84</v>
      </c>
      <c r="BK174" s="142">
        <f>ROUND(I174*H174,2)</f>
        <v>0</v>
      </c>
      <c r="BL174" s="14" t="s">
        <v>148</v>
      </c>
      <c r="BM174" s="244" t="s">
        <v>750</v>
      </c>
    </row>
    <row r="175" s="2" customFormat="1" ht="24.15" customHeight="1">
      <c r="A175" s="37"/>
      <c r="B175" s="38"/>
      <c r="C175" s="250" t="s">
        <v>413</v>
      </c>
      <c r="D175" s="250" t="s">
        <v>329</v>
      </c>
      <c r="E175" s="251" t="s">
        <v>751</v>
      </c>
      <c r="F175" s="252" t="s">
        <v>752</v>
      </c>
      <c r="G175" s="253" t="s">
        <v>152</v>
      </c>
      <c r="H175" s="254">
        <v>9</v>
      </c>
      <c r="I175" s="255"/>
      <c r="J175" s="256">
        <f>ROUND(I175*H175,2)</f>
        <v>0</v>
      </c>
      <c r="K175" s="257"/>
      <c r="L175" s="258"/>
      <c r="M175" s="259" t="s">
        <v>1</v>
      </c>
      <c r="N175" s="260" t="s">
        <v>41</v>
      </c>
      <c r="O175" s="90"/>
      <c r="P175" s="242">
        <f>O175*H175</f>
        <v>0</v>
      </c>
      <c r="Q175" s="242">
        <v>0.29999999999999999</v>
      </c>
      <c r="R175" s="242">
        <f>Q175*H175</f>
        <v>2.6999999999999997</v>
      </c>
      <c r="S175" s="242">
        <v>0</v>
      </c>
      <c r="T175" s="24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44" t="s">
        <v>173</v>
      </c>
      <c r="AT175" s="244" t="s">
        <v>329</v>
      </c>
      <c r="AU175" s="244" t="s">
        <v>86</v>
      </c>
      <c r="AY175" s="14" t="s">
        <v>142</v>
      </c>
      <c r="BE175" s="142">
        <f>IF(N175="základní",J175,0)</f>
        <v>0</v>
      </c>
      <c r="BF175" s="142">
        <f>IF(N175="snížená",J175,0)</f>
        <v>0</v>
      </c>
      <c r="BG175" s="142">
        <f>IF(N175="zákl. přenesená",J175,0)</f>
        <v>0</v>
      </c>
      <c r="BH175" s="142">
        <f>IF(N175="sníž. přenesená",J175,0)</f>
        <v>0</v>
      </c>
      <c r="BI175" s="142">
        <f>IF(N175="nulová",J175,0)</f>
        <v>0</v>
      </c>
      <c r="BJ175" s="14" t="s">
        <v>84</v>
      </c>
      <c r="BK175" s="142">
        <f>ROUND(I175*H175,2)</f>
        <v>0</v>
      </c>
      <c r="BL175" s="14" t="s">
        <v>148</v>
      </c>
      <c r="BM175" s="244" t="s">
        <v>753</v>
      </c>
    </row>
    <row r="176" s="2" customFormat="1" ht="24.15" customHeight="1">
      <c r="A176" s="37"/>
      <c r="B176" s="38"/>
      <c r="C176" s="232" t="s">
        <v>419</v>
      </c>
      <c r="D176" s="232" t="s">
        <v>144</v>
      </c>
      <c r="E176" s="233" t="s">
        <v>754</v>
      </c>
      <c r="F176" s="234" t="s">
        <v>755</v>
      </c>
      <c r="G176" s="235" t="s">
        <v>237</v>
      </c>
      <c r="H176" s="236">
        <v>9</v>
      </c>
      <c r="I176" s="237"/>
      <c r="J176" s="238">
        <f>ROUND(I176*H176,2)</f>
        <v>0</v>
      </c>
      <c r="K176" s="239"/>
      <c r="L176" s="40"/>
      <c r="M176" s="240" t="s">
        <v>1</v>
      </c>
      <c r="N176" s="241" t="s">
        <v>41</v>
      </c>
      <c r="O176" s="90"/>
      <c r="P176" s="242">
        <f>O176*H176</f>
        <v>0</v>
      </c>
      <c r="Q176" s="242">
        <v>0</v>
      </c>
      <c r="R176" s="242">
        <f>Q176*H176</f>
        <v>0</v>
      </c>
      <c r="S176" s="242">
        <v>0</v>
      </c>
      <c r="T176" s="243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44" t="s">
        <v>148</v>
      </c>
      <c r="AT176" s="244" t="s">
        <v>144</v>
      </c>
      <c r="AU176" s="244" t="s">
        <v>86</v>
      </c>
      <c r="AY176" s="14" t="s">
        <v>142</v>
      </c>
      <c r="BE176" s="142">
        <f>IF(N176="základní",J176,0)</f>
        <v>0</v>
      </c>
      <c r="BF176" s="142">
        <f>IF(N176="snížená",J176,0)</f>
        <v>0</v>
      </c>
      <c r="BG176" s="142">
        <f>IF(N176="zákl. přenesená",J176,0)</f>
        <v>0</v>
      </c>
      <c r="BH176" s="142">
        <f>IF(N176="sníž. přenesená",J176,0)</f>
        <v>0</v>
      </c>
      <c r="BI176" s="142">
        <f>IF(N176="nulová",J176,0)</f>
        <v>0</v>
      </c>
      <c r="BJ176" s="14" t="s">
        <v>84</v>
      </c>
      <c r="BK176" s="142">
        <f>ROUND(I176*H176,2)</f>
        <v>0</v>
      </c>
      <c r="BL176" s="14" t="s">
        <v>148</v>
      </c>
      <c r="BM176" s="244" t="s">
        <v>756</v>
      </c>
    </row>
    <row r="177" s="12" customFormat="1" ht="22.8" customHeight="1">
      <c r="A177" s="12"/>
      <c r="B177" s="216"/>
      <c r="C177" s="217"/>
      <c r="D177" s="218" t="s">
        <v>75</v>
      </c>
      <c r="E177" s="230" t="s">
        <v>417</v>
      </c>
      <c r="F177" s="230" t="s">
        <v>418</v>
      </c>
      <c r="G177" s="217"/>
      <c r="H177" s="217"/>
      <c r="I177" s="220"/>
      <c r="J177" s="231">
        <f>BK177</f>
        <v>0</v>
      </c>
      <c r="K177" s="217"/>
      <c r="L177" s="222"/>
      <c r="M177" s="223"/>
      <c r="N177" s="224"/>
      <c r="O177" s="224"/>
      <c r="P177" s="225">
        <f>P178</f>
        <v>0</v>
      </c>
      <c r="Q177" s="224"/>
      <c r="R177" s="225">
        <f>R178</f>
        <v>0</v>
      </c>
      <c r="S177" s="224"/>
      <c r="T177" s="226">
        <f>T178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27" t="s">
        <v>84</v>
      </c>
      <c r="AT177" s="228" t="s">
        <v>75</v>
      </c>
      <c r="AU177" s="228" t="s">
        <v>84</v>
      </c>
      <c r="AY177" s="227" t="s">
        <v>142</v>
      </c>
      <c r="BK177" s="229">
        <f>BK178</f>
        <v>0</v>
      </c>
    </row>
    <row r="178" s="2" customFormat="1" ht="24.15" customHeight="1">
      <c r="A178" s="37"/>
      <c r="B178" s="38"/>
      <c r="C178" s="232" t="s">
        <v>423</v>
      </c>
      <c r="D178" s="232" t="s">
        <v>144</v>
      </c>
      <c r="E178" s="233" t="s">
        <v>512</v>
      </c>
      <c r="F178" s="234" t="s">
        <v>513</v>
      </c>
      <c r="G178" s="235" t="s">
        <v>271</v>
      </c>
      <c r="H178" s="236">
        <v>324.20699999999999</v>
      </c>
      <c r="I178" s="237"/>
      <c r="J178" s="238">
        <f>ROUND(I178*H178,2)</f>
        <v>0</v>
      </c>
      <c r="K178" s="239"/>
      <c r="L178" s="40"/>
      <c r="M178" s="245" t="s">
        <v>1</v>
      </c>
      <c r="N178" s="246" t="s">
        <v>41</v>
      </c>
      <c r="O178" s="247"/>
      <c r="P178" s="248">
        <f>O178*H178</f>
        <v>0</v>
      </c>
      <c r="Q178" s="248">
        <v>0</v>
      </c>
      <c r="R178" s="248">
        <f>Q178*H178</f>
        <v>0</v>
      </c>
      <c r="S178" s="248">
        <v>0</v>
      </c>
      <c r="T178" s="24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44" t="s">
        <v>148</v>
      </c>
      <c r="AT178" s="244" t="s">
        <v>144</v>
      </c>
      <c r="AU178" s="244" t="s">
        <v>86</v>
      </c>
      <c r="AY178" s="14" t="s">
        <v>142</v>
      </c>
      <c r="BE178" s="142">
        <f>IF(N178="základní",J178,0)</f>
        <v>0</v>
      </c>
      <c r="BF178" s="142">
        <f>IF(N178="snížená",J178,0)</f>
        <v>0</v>
      </c>
      <c r="BG178" s="142">
        <f>IF(N178="zákl. přenesená",J178,0)</f>
        <v>0</v>
      </c>
      <c r="BH178" s="142">
        <f>IF(N178="sníž. přenesená",J178,0)</f>
        <v>0</v>
      </c>
      <c r="BI178" s="142">
        <f>IF(N178="nulová",J178,0)</f>
        <v>0</v>
      </c>
      <c r="BJ178" s="14" t="s">
        <v>84</v>
      </c>
      <c r="BK178" s="142">
        <f>ROUND(I178*H178,2)</f>
        <v>0</v>
      </c>
      <c r="BL178" s="14" t="s">
        <v>148</v>
      </c>
      <c r="BM178" s="244" t="s">
        <v>757</v>
      </c>
    </row>
    <row r="179" s="2" customFormat="1" ht="6.96" customHeight="1">
      <c r="A179" s="37"/>
      <c r="B179" s="65"/>
      <c r="C179" s="66"/>
      <c r="D179" s="66"/>
      <c r="E179" s="66"/>
      <c r="F179" s="66"/>
      <c r="G179" s="66"/>
      <c r="H179" s="66"/>
      <c r="I179" s="66"/>
      <c r="J179" s="66"/>
      <c r="K179" s="66"/>
      <c r="L179" s="40"/>
      <c r="M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</row>
  </sheetData>
  <sheetProtection sheet="1" autoFilter="0" formatColumns="0" formatRows="0" objects="1" scenarios="1" spinCount="100000" saltValue="AgTvDJDFrurbQ9AKpgv5qF+dUoYRkzMMIREKq6wPkEpTIKdpdOtrv7XGHmK6btFIqguAQ34RQWkCjWHcov7PCQ==" hashValue="C5UNuyB4mEwG4SDySzw97saVJcn7OC1irJOxWkUQXJ+P0tGG2Kg7pgMbMhpDOA2KP4c70MuUqyum5D1LS3++kg==" algorithmName="SHA-512" password="CC35"/>
  <autoFilter ref="C120:K178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101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7"/>
      <c r="AT3" s="14" t="s">
        <v>86</v>
      </c>
    </row>
    <row r="4" s="1" customFormat="1" ht="24.96" customHeight="1">
      <c r="B4" s="17"/>
      <c r="D4" s="152" t="s">
        <v>117</v>
      </c>
      <c r="L4" s="17"/>
      <c r="M4" s="153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4" t="s">
        <v>16</v>
      </c>
      <c r="L6" s="17"/>
    </row>
    <row r="7" s="1" customFormat="1" ht="16.5" customHeight="1">
      <c r="B7" s="17"/>
      <c r="E7" s="155" t="str">
        <f>'Rekapitulace stavby'!K6</f>
        <v>Sadová ulice Lovosice - parcely</v>
      </c>
      <c r="F7" s="154"/>
      <c r="G7" s="154"/>
      <c r="H7" s="154"/>
      <c r="L7" s="17"/>
    </row>
    <row r="8" s="2" customFormat="1" ht="12" customHeight="1">
      <c r="A8" s="37"/>
      <c r="B8" s="40"/>
      <c r="C8" s="37"/>
      <c r="D8" s="154" t="s">
        <v>118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0"/>
      <c r="C9" s="37"/>
      <c r="D9" s="37"/>
      <c r="E9" s="156" t="s">
        <v>758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54" t="s">
        <v>18</v>
      </c>
      <c r="E11" s="37"/>
      <c r="F11" s="157" t="s">
        <v>1</v>
      </c>
      <c r="G11" s="37"/>
      <c r="H11" s="37"/>
      <c r="I11" s="154" t="s">
        <v>19</v>
      </c>
      <c r="J11" s="157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54" t="s">
        <v>20</v>
      </c>
      <c r="E12" s="37"/>
      <c r="F12" s="157" t="s">
        <v>21</v>
      </c>
      <c r="G12" s="37"/>
      <c r="H12" s="37"/>
      <c r="I12" s="154" t="s">
        <v>22</v>
      </c>
      <c r="J12" s="158" t="str">
        <f>'Rekapitulace stavby'!AN8</f>
        <v>17. 9. 2024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54" t="s">
        <v>24</v>
      </c>
      <c r="E14" s="37"/>
      <c r="F14" s="37"/>
      <c r="G14" s="37"/>
      <c r="H14" s="37"/>
      <c r="I14" s="154" t="s">
        <v>25</v>
      </c>
      <c r="J14" s="157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57" t="str">
        <f>IF('Rekapitulace stavby'!E11="","",'Rekapitulace stavby'!E11)</f>
        <v xml:space="preserve"> </v>
      </c>
      <c r="F15" s="37"/>
      <c r="G15" s="37"/>
      <c r="H15" s="37"/>
      <c r="I15" s="154" t="s">
        <v>27</v>
      </c>
      <c r="J15" s="157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54" t="s">
        <v>28</v>
      </c>
      <c r="E17" s="37"/>
      <c r="F17" s="37"/>
      <c r="G17" s="37"/>
      <c r="H17" s="37"/>
      <c r="I17" s="154" t="s">
        <v>25</v>
      </c>
      <c r="J17" s="30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'Rekapitulace stavby'!E14</f>
        <v>Vyplň údaj</v>
      </c>
      <c r="F18" s="157"/>
      <c r="G18" s="157"/>
      <c r="H18" s="157"/>
      <c r="I18" s="154" t="s">
        <v>27</v>
      </c>
      <c r="J18" s="30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54" t="s">
        <v>30</v>
      </c>
      <c r="E20" s="37"/>
      <c r="F20" s="37"/>
      <c r="G20" s="37"/>
      <c r="H20" s="37"/>
      <c r="I20" s="154" t="s">
        <v>25</v>
      </c>
      <c r="J20" s="157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57" t="str">
        <f>IF('Rekapitulace stavby'!E17="","",'Rekapitulace stavby'!E17)</f>
        <v xml:space="preserve"> </v>
      </c>
      <c r="F21" s="37"/>
      <c r="G21" s="37"/>
      <c r="H21" s="37"/>
      <c r="I21" s="154" t="s">
        <v>27</v>
      </c>
      <c r="J21" s="157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54" t="s">
        <v>32</v>
      </c>
      <c r="E23" s="37"/>
      <c r="F23" s="37"/>
      <c r="G23" s="37"/>
      <c r="H23" s="37"/>
      <c r="I23" s="154" t="s">
        <v>25</v>
      </c>
      <c r="J23" s="157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57" t="str">
        <f>IF('Rekapitulace stavby'!E20="","",'Rekapitulace stavby'!E20)</f>
        <v xml:space="preserve"> </v>
      </c>
      <c r="F24" s="37"/>
      <c r="G24" s="37"/>
      <c r="H24" s="37"/>
      <c r="I24" s="154" t="s">
        <v>27</v>
      </c>
      <c r="J24" s="157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54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59"/>
      <c r="B27" s="160"/>
      <c r="C27" s="159"/>
      <c r="D27" s="159"/>
      <c r="E27" s="161" t="s">
        <v>1</v>
      </c>
      <c r="F27" s="161"/>
      <c r="G27" s="161"/>
      <c r="H27" s="161"/>
      <c r="I27" s="159"/>
      <c r="J27" s="159"/>
      <c r="K27" s="159"/>
      <c r="L27" s="162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63"/>
      <c r="E29" s="163"/>
      <c r="F29" s="163"/>
      <c r="G29" s="163"/>
      <c r="H29" s="163"/>
      <c r="I29" s="163"/>
      <c r="J29" s="163"/>
      <c r="K29" s="16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0"/>
      <c r="C30" s="37"/>
      <c r="D30" s="164" t="s">
        <v>36</v>
      </c>
      <c r="E30" s="37"/>
      <c r="F30" s="37"/>
      <c r="G30" s="37"/>
      <c r="H30" s="37"/>
      <c r="I30" s="37"/>
      <c r="J30" s="165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0"/>
      <c r="C31" s="37"/>
      <c r="D31" s="163"/>
      <c r="E31" s="163"/>
      <c r="F31" s="163"/>
      <c r="G31" s="163"/>
      <c r="H31" s="163"/>
      <c r="I31" s="163"/>
      <c r="J31" s="163"/>
      <c r="K31" s="163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0"/>
      <c r="C32" s="37"/>
      <c r="D32" s="37"/>
      <c r="E32" s="37"/>
      <c r="F32" s="166" t="s">
        <v>38</v>
      </c>
      <c r="G32" s="37"/>
      <c r="H32" s="37"/>
      <c r="I32" s="166" t="s">
        <v>37</v>
      </c>
      <c r="J32" s="166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0"/>
      <c r="C33" s="37"/>
      <c r="D33" s="167" t="s">
        <v>40</v>
      </c>
      <c r="E33" s="154" t="s">
        <v>41</v>
      </c>
      <c r="F33" s="168">
        <f>ROUND((SUM(BE121:BE166)),  2)</f>
        <v>0</v>
      </c>
      <c r="G33" s="37"/>
      <c r="H33" s="37"/>
      <c r="I33" s="169">
        <v>0.20999999999999999</v>
      </c>
      <c r="J33" s="168">
        <f>ROUND(((SUM(BE121:BE166))*I33),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154" t="s">
        <v>42</v>
      </c>
      <c r="F34" s="168">
        <f>ROUND((SUM(BF121:BF166)),  2)</f>
        <v>0</v>
      </c>
      <c r="G34" s="37"/>
      <c r="H34" s="37"/>
      <c r="I34" s="169">
        <v>0.12</v>
      </c>
      <c r="J34" s="168">
        <f>ROUND(((SUM(BF121:BF166))*I34),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0"/>
      <c r="C35" s="37"/>
      <c r="D35" s="37"/>
      <c r="E35" s="154" t="s">
        <v>43</v>
      </c>
      <c r="F35" s="168">
        <f>ROUND((SUM(BG121:BG166)),  2)</f>
        <v>0</v>
      </c>
      <c r="G35" s="37"/>
      <c r="H35" s="37"/>
      <c r="I35" s="169">
        <v>0.20999999999999999</v>
      </c>
      <c r="J35" s="168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0"/>
      <c r="C36" s="37"/>
      <c r="D36" s="37"/>
      <c r="E36" s="154" t="s">
        <v>44</v>
      </c>
      <c r="F36" s="168">
        <f>ROUND((SUM(BH121:BH166)),  2)</f>
        <v>0</v>
      </c>
      <c r="G36" s="37"/>
      <c r="H36" s="37"/>
      <c r="I36" s="169">
        <v>0.12</v>
      </c>
      <c r="J36" s="168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54" t="s">
        <v>45</v>
      </c>
      <c r="F37" s="168">
        <f>ROUND((SUM(BI121:BI166)),  2)</f>
        <v>0</v>
      </c>
      <c r="G37" s="37"/>
      <c r="H37" s="37"/>
      <c r="I37" s="169">
        <v>0</v>
      </c>
      <c r="J37" s="168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0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0"/>
      <c r="C39" s="170"/>
      <c r="D39" s="171" t="s">
        <v>46</v>
      </c>
      <c r="E39" s="172"/>
      <c r="F39" s="172"/>
      <c r="G39" s="173" t="s">
        <v>47</v>
      </c>
      <c r="H39" s="174" t="s">
        <v>48</v>
      </c>
      <c r="I39" s="172"/>
      <c r="J39" s="175">
        <f>SUM(J30:J37)</f>
        <v>0</v>
      </c>
      <c r="K39" s="176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2"/>
      <c r="D50" s="177" t="s">
        <v>49</v>
      </c>
      <c r="E50" s="178"/>
      <c r="F50" s="178"/>
      <c r="G50" s="177" t="s">
        <v>50</v>
      </c>
      <c r="H50" s="178"/>
      <c r="I50" s="178"/>
      <c r="J50" s="178"/>
      <c r="K50" s="178"/>
      <c r="L50" s="62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79" t="s">
        <v>51</v>
      </c>
      <c r="E61" s="180"/>
      <c r="F61" s="181" t="s">
        <v>52</v>
      </c>
      <c r="G61" s="179" t="s">
        <v>51</v>
      </c>
      <c r="H61" s="180"/>
      <c r="I61" s="180"/>
      <c r="J61" s="182" t="s">
        <v>52</v>
      </c>
      <c r="K61" s="180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77" t="s">
        <v>53</v>
      </c>
      <c r="E65" s="183"/>
      <c r="F65" s="183"/>
      <c r="G65" s="177" t="s">
        <v>54</v>
      </c>
      <c r="H65" s="183"/>
      <c r="I65" s="183"/>
      <c r="J65" s="183"/>
      <c r="K65" s="183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79" t="s">
        <v>51</v>
      </c>
      <c r="E76" s="180"/>
      <c r="F76" s="181" t="s">
        <v>52</v>
      </c>
      <c r="G76" s="179" t="s">
        <v>51</v>
      </c>
      <c r="H76" s="180"/>
      <c r="I76" s="180"/>
      <c r="J76" s="182" t="s">
        <v>52</v>
      </c>
      <c r="K76" s="180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4"/>
      <c r="C77" s="185"/>
      <c r="D77" s="185"/>
      <c r="E77" s="185"/>
      <c r="F77" s="185"/>
      <c r="G77" s="185"/>
      <c r="H77" s="185"/>
      <c r="I77" s="185"/>
      <c r="J77" s="185"/>
      <c r="K77" s="185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6"/>
      <c r="C81" s="187"/>
      <c r="D81" s="187"/>
      <c r="E81" s="187"/>
      <c r="F81" s="187"/>
      <c r="G81" s="187"/>
      <c r="H81" s="187"/>
      <c r="I81" s="187"/>
      <c r="J81" s="187"/>
      <c r="K81" s="187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120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8" t="str">
        <f>E7</f>
        <v>Sadová ulice Lovosice - parcely</v>
      </c>
      <c r="F85" s="29"/>
      <c r="G85" s="29"/>
      <c r="H85" s="2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118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SO5.1 - přípojky stávající RD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20</v>
      </c>
      <c r="D89" s="39"/>
      <c r="E89" s="39"/>
      <c r="F89" s="24" t="str">
        <f>F12</f>
        <v>Lovosice</v>
      </c>
      <c r="G89" s="39"/>
      <c r="H89" s="39"/>
      <c r="I89" s="29" t="s">
        <v>22</v>
      </c>
      <c r="J89" s="78" t="str">
        <f>IF(J12="","",J12)</f>
        <v>17. 9. 2024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29" t="s">
        <v>24</v>
      </c>
      <c r="D91" s="39"/>
      <c r="E91" s="39"/>
      <c r="F91" s="24" t="str">
        <f>E15</f>
        <v xml:space="preserve"> </v>
      </c>
      <c r="G91" s="39"/>
      <c r="H91" s="39"/>
      <c r="I91" s="29" t="s">
        <v>30</v>
      </c>
      <c r="J91" s="33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29" t="s">
        <v>28</v>
      </c>
      <c r="D92" s="39"/>
      <c r="E92" s="39"/>
      <c r="F92" s="24" t="str">
        <f>IF(E18="","",E18)</f>
        <v>Vyplň údaj</v>
      </c>
      <c r="G92" s="39"/>
      <c r="H92" s="39"/>
      <c r="I92" s="29" t="s">
        <v>32</v>
      </c>
      <c r="J92" s="33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9" t="s">
        <v>121</v>
      </c>
      <c r="D94" s="148"/>
      <c r="E94" s="148"/>
      <c r="F94" s="148"/>
      <c r="G94" s="148"/>
      <c r="H94" s="148"/>
      <c r="I94" s="148"/>
      <c r="J94" s="190" t="s">
        <v>122</v>
      </c>
      <c r="K94" s="14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1" t="s">
        <v>123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124</v>
      </c>
    </row>
    <row r="97" s="9" customFormat="1" ht="24.96" customHeight="1">
      <c r="A97" s="9"/>
      <c r="B97" s="192"/>
      <c r="C97" s="193"/>
      <c r="D97" s="194" t="s">
        <v>125</v>
      </c>
      <c r="E97" s="195"/>
      <c r="F97" s="195"/>
      <c r="G97" s="195"/>
      <c r="H97" s="195"/>
      <c r="I97" s="195"/>
      <c r="J97" s="196">
        <f>J122</f>
        <v>0</v>
      </c>
      <c r="K97" s="193"/>
      <c r="L97" s="19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8"/>
      <c r="C98" s="199"/>
      <c r="D98" s="200" t="s">
        <v>126</v>
      </c>
      <c r="E98" s="201"/>
      <c r="F98" s="201"/>
      <c r="G98" s="201"/>
      <c r="H98" s="201"/>
      <c r="I98" s="201"/>
      <c r="J98" s="202">
        <f>J123</f>
        <v>0</v>
      </c>
      <c r="K98" s="199"/>
      <c r="L98" s="20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8"/>
      <c r="C99" s="199"/>
      <c r="D99" s="200" t="s">
        <v>225</v>
      </c>
      <c r="E99" s="201"/>
      <c r="F99" s="201"/>
      <c r="G99" s="201"/>
      <c r="H99" s="201"/>
      <c r="I99" s="201"/>
      <c r="J99" s="202">
        <f>J137</f>
        <v>0</v>
      </c>
      <c r="K99" s="199"/>
      <c r="L99" s="20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8"/>
      <c r="C100" s="199"/>
      <c r="D100" s="200" t="s">
        <v>429</v>
      </c>
      <c r="E100" s="201"/>
      <c r="F100" s="201"/>
      <c r="G100" s="201"/>
      <c r="H100" s="201"/>
      <c r="I100" s="201"/>
      <c r="J100" s="202">
        <f>J139</f>
        <v>0</v>
      </c>
      <c r="K100" s="199"/>
      <c r="L100" s="20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8"/>
      <c r="C101" s="199"/>
      <c r="D101" s="200" t="s">
        <v>228</v>
      </c>
      <c r="E101" s="201"/>
      <c r="F101" s="201"/>
      <c r="G101" s="201"/>
      <c r="H101" s="201"/>
      <c r="I101" s="201"/>
      <c r="J101" s="202">
        <f>J165</f>
        <v>0</v>
      </c>
      <c r="K101" s="199"/>
      <c r="L101" s="20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0" t="s">
        <v>127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29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88" t="str">
        <f>E7</f>
        <v>Sadová ulice Lovosice - parcely</v>
      </c>
      <c r="F111" s="29"/>
      <c r="G111" s="29"/>
      <c r="H111" s="2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29" t="s">
        <v>118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SO5.1 - přípojky stávající RD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29" t="s">
        <v>20</v>
      </c>
      <c r="D115" s="39"/>
      <c r="E115" s="39"/>
      <c r="F115" s="24" t="str">
        <f>F12</f>
        <v>Lovosice</v>
      </c>
      <c r="G115" s="39"/>
      <c r="H115" s="39"/>
      <c r="I115" s="29" t="s">
        <v>22</v>
      </c>
      <c r="J115" s="78" t="str">
        <f>IF(J12="","",J12)</f>
        <v>17. 9. 2024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29" t="s">
        <v>24</v>
      </c>
      <c r="D117" s="39"/>
      <c r="E117" s="39"/>
      <c r="F117" s="24" t="str">
        <f>E15</f>
        <v xml:space="preserve"> </v>
      </c>
      <c r="G117" s="39"/>
      <c r="H117" s="39"/>
      <c r="I117" s="29" t="s">
        <v>30</v>
      </c>
      <c r="J117" s="33" t="str">
        <f>E21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29" t="s">
        <v>28</v>
      </c>
      <c r="D118" s="39"/>
      <c r="E118" s="39"/>
      <c r="F118" s="24" t="str">
        <f>IF(E18="","",E18)</f>
        <v>Vyplň údaj</v>
      </c>
      <c r="G118" s="39"/>
      <c r="H118" s="39"/>
      <c r="I118" s="29" t="s">
        <v>32</v>
      </c>
      <c r="J118" s="33" t="str">
        <f>E24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204"/>
      <c r="B120" s="205"/>
      <c r="C120" s="206" t="s">
        <v>128</v>
      </c>
      <c r="D120" s="207" t="s">
        <v>61</v>
      </c>
      <c r="E120" s="207" t="s">
        <v>57</v>
      </c>
      <c r="F120" s="207" t="s">
        <v>58</v>
      </c>
      <c r="G120" s="207" t="s">
        <v>129</v>
      </c>
      <c r="H120" s="207" t="s">
        <v>130</v>
      </c>
      <c r="I120" s="207" t="s">
        <v>131</v>
      </c>
      <c r="J120" s="208" t="s">
        <v>122</v>
      </c>
      <c r="K120" s="209" t="s">
        <v>132</v>
      </c>
      <c r="L120" s="210"/>
      <c r="M120" s="99" t="s">
        <v>1</v>
      </c>
      <c r="N120" s="100" t="s">
        <v>40</v>
      </c>
      <c r="O120" s="100" t="s">
        <v>133</v>
      </c>
      <c r="P120" s="100" t="s">
        <v>134</v>
      </c>
      <c r="Q120" s="100" t="s">
        <v>135</v>
      </c>
      <c r="R120" s="100" t="s">
        <v>136</v>
      </c>
      <c r="S120" s="100" t="s">
        <v>137</v>
      </c>
      <c r="T120" s="101" t="s">
        <v>138</v>
      </c>
      <c r="U120" s="204"/>
      <c r="V120" s="204"/>
      <c r="W120" s="204"/>
      <c r="X120" s="204"/>
      <c r="Y120" s="204"/>
      <c r="Z120" s="204"/>
      <c r="AA120" s="204"/>
      <c r="AB120" s="204"/>
      <c r="AC120" s="204"/>
      <c r="AD120" s="204"/>
      <c r="AE120" s="204"/>
    </row>
    <row r="121" s="2" customFormat="1" ht="22.8" customHeight="1">
      <c r="A121" s="37"/>
      <c r="B121" s="38"/>
      <c r="C121" s="106" t="s">
        <v>139</v>
      </c>
      <c r="D121" s="39"/>
      <c r="E121" s="39"/>
      <c r="F121" s="39"/>
      <c r="G121" s="39"/>
      <c r="H121" s="39"/>
      <c r="I121" s="39"/>
      <c r="J121" s="211">
        <f>BK121</f>
        <v>0</v>
      </c>
      <c r="K121" s="39"/>
      <c r="L121" s="40"/>
      <c r="M121" s="102"/>
      <c r="N121" s="212"/>
      <c r="O121" s="103"/>
      <c r="P121" s="213">
        <f>P122</f>
        <v>0</v>
      </c>
      <c r="Q121" s="103"/>
      <c r="R121" s="213">
        <f>R122</f>
        <v>116.4209687</v>
      </c>
      <c r="S121" s="103"/>
      <c r="T121" s="214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4" t="s">
        <v>75</v>
      </c>
      <c r="AU121" s="14" t="s">
        <v>124</v>
      </c>
      <c r="BK121" s="215">
        <f>BK122</f>
        <v>0</v>
      </c>
    </row>
    <row r="122" s="12" customFormat="1" ht="25.92" customHeight="1">
      <c r="A122" s="12"/>
      <c r="B122" s="216"/>
      <c r="C122" s="217"/>
      <c r="D122" s="218" t="s">
        <v>75</v>
      </c>
      <c r="E122" s="219" t="s">
        <v>140</v>
      </c>
      <c r="F122" s="219" t="s">
        <v>141</v>
      </c>
      <c r="G122" s="217"/>
      <c r="H122" s="217"/>
      <c r="I122" s="220"/>
      <c r="J122" s="221">
        <f>BK122</f>
        <v>0</v>
      </c>
      <c r="K122" s="217"/>
      <c r="L122" s="222"/>
      <c r="M122" s="223"/>
      <c r="N122" s="224"/>
      <c r="O122" s="224"/>
      <c r="P122" s="225">
        <f>P123+P137+P139+P165</f>
        <v>0</v>
      </c>
      <c r="Q122" s="224"/>
      <c r="R122" s="225">
        <f>R123+R137+R139+R165</f>
        <v>116.4209687</v>
      </c>
      <c r="S122" s="224"/>
      <c r="T122" s="226">
        <f>T123+T137+T139+T165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7" t="s">
        <v>84</v>
      </c>
      <c r="AT122" s="228" t="s">
        <v>75</v>
      </c>
      <c r="AU122" s="228" t="s">
        <v>76</v>
      </c>
      <c r="AY122" s="227" t="s">
        <v>142</v>
      </c>
      <c r="BK122" s="229">
        <f>BK123+BK137+BK139+BK165</f>
        <v>0</v>
      </c>
    </row>
    <row r="123" s="12" customFormat="1" ht="22.8" customHeight="1">
      <c r="A123" s="12"/>
      <c r="B123" s="216"/>
      <c r="C123" s="217"/>
      <c r="D123" s="218" t="s">
        <v>75</v>
      </c>
      <c r="E123" s="230" t="s">
        <v>84</v>
      </c>
      <c r="F123" s="230" t="s">
        <v>143</v>
      </c>
      <c r="G123" s="217"/>
      <c r="H123" s="217"/>
      <c r="I123" s="220"/>
      <c r="J123" s="231">
        <f>BK123</f>
        <v>0</v>
      </c>
      <c r="K123" s="217"/>
      <c r="L123" s="222"/>
      <c r="M123" s="223"/>
      <c r="N123" s="224"/>
      <c r="O123" s="224"/>
      <c r="P123" s="225">
        <f>SUM(P124:P136)</f>
        <v>0</v>
      </c>
      <c r="Q123" s="224"/>
      <c r="R123" s="225">
        <f>SUM(R124:R136)</f>
        <v>90</v>
      </c>
      <c r="S123" s="224"/>
      <c r="T123" s="226">
        <f>SUM(T124:T136)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7" t="s">
        <v>84</v>
      </c>
      <c r="AT123" s="228" t="s">
        <v>75</v>
      </c>
      <c r="AU123" s="228" t="s">
        <v>84</v>
      </c>
      <c r="AY123" s="227" t="s">
        <v>142</v>
      </c>
      <c r="BK123" s="229">
        <f>SUM(BK124:BK136)</f>
        <v>0</v>
      </c>
    </row>
    <row r="124" s="2" customFormat="1" ht="33" customHeight="1">
      <c r="A124" s="37"/>
      <c r="B124" s="38"/>
      <c r="C124" s="232" t="s">
        <v>84</v>
      </c>
      <c r="D124" s="232" t="s">
        <v>144</v>
      </c>
      <c r="E124" s="233" t="s">
        <v>430</v>
      </c>
      <c r="F124" s="234" t="s">
        <v>431</v>
      </c>
      <c r="G124" s="235" t="s">
        <v>237</v>
      </c>
      <c r="H124" s="236">
        <v>177</v>
      </c>
      <c r="I124" s="237"/>
      <c r="J124" s="238">
        <f>ROUND(I124*H124,2)</f>
        <v>0</v>
      </c>
      <c r="K124" s="239"/>
      <c r="L124" s="40"/>
      <c r="M124" s="240" t="s">
        <v>1</v>
      </c>
      <c r="N124" s="241" t="s">
        <v>41</v>
      </c>
      <c r="O124" s="90"/>
      <c r="P124" s="242">
        <f>O124*H124</f>
        <v>0</v>
      </c>
      <c r="Q124" s="242">
        <v>0</v>
      </c>
      <c r="R124" s="242">
        <f>Q124*H124</f>
        <v>0</v>
      </c>
      <c r="S124" s="242">
        <v>0</v>
      </c>
      <c r="T124" s="243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44" t="s">
        <v>148</v>
      </c>
      <c r="AT124" s="244" t="s">
        <v>144</v>
      </c>
      <c r="AU124" s="244" t="s">
        <v>86</v>
      </c>
      <c r="AY124" s="14" t="s">
        <v>142</v>
      </c>
      <c r="BE124" s="142">
        <f>IF(N124="základní",J124,0)</f>
        <v>0</v>
      </c>
      <c r="BF124" s="142">
        <f>IF(N124="snížená",J124,0)</f>
        <v>0</v>
      </c>
      <c r="BG124" s="142">
        <f>IF(N124="zákl. přenesená",J124,0)</f>
        <v>0</v>
      </c>
      <c r="BH124" s="142">
        <f>IF(N124="sníž. přenesená",J124,0)</f>
        <v>0</v>
      </c>
      <c r="BI124" s="142">
        <f>IF(N124="nulová",J124,0)</f>
        <v>0</v>
      </c>
      <c r="BJ124" s="14" t="s">
        <v>84</v>
      </c>
      <c r="BK124" s="142">
        <f>ROUND(I124*H124,2)</f>
        <v>0</v>
      </c>
      <c r="BL124" s="14" t="s">
        <v>148</v>
      </c>
      <c r="BM124" s="244" t="s">
        <v>759</v>
      </c>
    </row>
    <row r="125" s="2" customFormat="1" ht="24.15" customHeight="1">
      <c r="A125" s="37"/>
      <c r="B125" s="38"/>
      <c r="C125" s="232" t="s">
        <v>86</v>
      </c>
      <c r="D125" s="232" t="s">
        <v>144</v>
      </c>
      <c r="E125" s="233" t="s">
        <v>433</v>
      </c>
      <c r="F125" s="234" t="s">
        <v>434</v>
      </c>
      <c r="G125" s="235" t="s">
        <v>237</v>
      </c>
      <c r="H125" s="236">
        <v>74</v>
      </c>
      <c r="I125" s="237"/>
      <c r="J125" s="238">
        <f>ROUND(I125*H125,2)</f>
        <v>0</v>
      </c>
      <c r="K125" s="239"/>
      <c r="L125" s="40"/>
      <c r="M125" s="240" t="s">
        <v>1</v>
      </c>
      <c r="N125" s="241" t="s">
        <v>41</v>
      </c>
      <c r="O125" s="90"/>
      <c r="P125" s="242">
        <f>O125*H125</f>
        <v>0</v>
      </c>
      <c r="Q125" s="242">
        <v>0</v>
      </c>
      <c r="R125" s="242">
        <f>Q125*H125</f>
        <v>0</v>
      </c>
      <c r="S125" s="242">
        <v>0</v>
      </c>
      <c r="T125" s="24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44" t="s">
        <v>148</v>
      </c>
      <c r="AT125" s="244" t="s">
        <v>144</v>
      </c>
      <c r="AU125" s="244" t="s">
        <v>86</v>
      </c>
      <c r="AY125" s="14" t="s">
        <v>142</v>
      </c>
      <c r="BE125" s="142">
        <f>IF(N125="základní",J125,0)</f>
        <v>0</v>
      </c>
      <c r="BF125" s="142">
        <f>IF(N125="snížená",J125,0)</f>
        <v>0</v>
      </c>
      <c r="BG125" s="142">
        <f>IF(N125="zákl. přenesená",J125,0)</f>
        <v>0</v>
      </c>
      <c r="BH125" s="142">
        <f>IF(N125="sníž. přenesená",J125,0)</f>
        <v>0</v>
      </c>
      <c r="BI125" s="142">
        <f>IF(N125="nulová",J125,0)</f>
        <v>0</v>
      </c>
      <c r="BJ125" s="14" t="s">
        <v>84</v>
      </c>
      <c r="BK125" s="142">
        <f>ROUND(I125*H125,2)</f>
        <v>0</v>
      </c>
      <c r="BL125" s="14" t="s">
        <v>148</v>
      </c>
      <c r="BM125" s="244" t="s">
        <v>760</v>
      </c>
    </row>
    <row r="126" s="2" customFormat="1" ht="37.8" customHeight="1">
      <c r="A126" s="37"/>
      <c r="B126" s="38"/>
      <c r="C126" s="232" t="s">
        <v>154</v>
      </c>
      <c r="D126" s="232" t="s">
        <v>144</v>
      </c>
      <c r="E126" s="233" t="s">
        <v>436</v>
      </c>
      <c r="F126" s="234" t="s">
        <v>255</v>
      </c>
      <c r="G126" s="235" t="s">
        <v>237</v>
      </c>
      <c r="H126" s="236">
        <v>62</v>
      </c>
      <c r="I126" s="237"/>
      <c r="J126" s="238">
        <f>ROUND(I126*H126,2)</f>
        <v>0</v>
      </c>
      <c r="K126" s="239"/>
      <c r="L126" s="40"/>
      <c r="M126" s="240" t="s">
        <v>1</v>
      </c>
      <c r="N126" s="241" t="s">
        <v>41</v>
      </c>
      <c r="O126" s="90"/>
      <c r="P126" s="242">
        <f>O126*H126</f>
        <v>0</v>
      </c>
      <c r="Q126" s="242">
        <v>0</v>
      </c>
      <c r="R126" s="242">
        <f>Q126*H126</f>
        <v>0</v>
      </c>
      <c r="S126" s="242">
        <v>0</v>
      </c>
      <c r="T126" s="243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44" t="s">
        <v>148</v>
      </c>
      <c r="AT126" s="244" t="s">
        <v>144</v>
      </c>
      <c r="AU126" s="244" t="s">
        <v>86</v>
      </c>
      <c r="AY126" s="14" t="s">
        <v>142</v>
      </c>
      <c r="BE126" s="142">
        <f>IF(N126="základní",J126,0)</f>
        <v>0</v>
      </c>
      <c r="BF126" s="142">
        <f>IF(N126="snížená",J126,0)</f>
        <v>0</v>
      </c>
      <c r="BG126" s="142">
        <f>IF(N126="zákl. přenesená",J126,0)</f>
        <v>0</v>
      </c>
      <c r="BH126" s="142">
        <f>IF(N126="sníž. přenesená",J126,0)</f>
        <v>0</v>
      </c>
      <c r="BI126" s="142">
        <f>IF(N126="nulová",J126,0)</f>
        <v>0</v>
      </c>
      <c r="BJ126" s="14" t="s">
        <v>84</v>
      </c>
      <c r="BK126" s="142">
        <f>ROUND(I126*H126,2)</f>
        <v>0</v>
      </c>
      <c r="BL126" s="14" t="s">
        <v>148</v>
      </c>
      <c r="BM126" s="244" t="s">
        <v>761</v>
      </c>
    </row>
    <row r="127" s="2" customFormat="1" ht="37.8" customHeight="1">
      <c r="A127" s="37"/>
      <c r="B127" s="38"/>
      <c r="C127" s="232" t="s">
        <v>148</v>
      </c>
      <c r="D127" s="232" t="s">
        <v>144</v>
      </c>
      <c r="E127" s="233" t="s">
        <v>257</v>
      </c>
      <c r="F127" s="234" t="s">
        <v>258</v>
      </c>
      <c r="G127" s="235" t="s">
        <v>237</v>
      </c>
      <c r="H127" s="236">
        <v>115</v>
      </c>
      <c r="I127" s="237"/>
      <c r="J127" s="238">
        <f>ROUND(I127*H127,2)</f>
        <v>0</v>
      </c>
      <c r="K127" s="239"/>
      <c r="L127" s="40"/>
      <c r="M127" s="240" t="s">
        <v>1</v>
      </c>
      <c r="N127" s="241" t="s">
        <v>41</v>
      </c>
      <c r="O127" s="90"/>
      <c r="P127" s="242">
        <f>O127*H127</f>
        <v>0</v>
      </c>
      <c r="Q127" s="242">
        <v>0</v>
      </c>
      <c r="R127" s="242">
        <f>Q127*H127</f>
        <v>0</v>
      </c>
      <c r="S127" s="242">
        <v>0</v>
      </c>
      <c r="T127" s="243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44" t="s">
        <v>148</v>
      </c>
      <c r="AT127" s="244" t="s">
        <v>144</v>
      </c>
      <c r="AU127" s="244" t="s">
        <v>86</v>
      </c>
      <c r="AY127" s="14" t="s">
        <v>142</v>
      </c>
      <c r="BE127" s="142">
        <f>IF(N127="základní",J127,0)</f>
        <v>0</v>
      </c>
      <c r="BF127" s="142">
        <f>IF(N127="snížená",J127,0)</f>
        <v>0</v>
      </c>
      <c r="BG127" s="142">
        <f>IF(N127="zákl. přenesená",J127,0)</f>
        <v>0</v>
      </c>
      <c r="BH127" s="142">
        <f>IF(N127="sníž. přenesená",J127,0)</f>
        <v>0</v>
      </c>
      <c r="BI127" s="142">
        <f>IF(N127="nulová",J127,0)</f>
        <v>0</v>
      </c>
      <c r="BJ127" s="14" t="s">
        <v>84</v>
      </c>
      <c r="BK127" s="142">
        <f>ROUND(I127*H127,2)</f>
        <v>0</v>
      </c>
      <c r="BL127" s="14" t="s">
        <v>148</v>
      </c>
      <c r="BM127" s="244" t="s">
        <v>762</v>
      </c>
    </row>
    <row r="128" s="2" customFormat="1" ht="37.8" customHeight="1">
      <c r="A128" s="37"/>
      <c r="B128" s="38"/>
      <c r="C128" s="232" t="s">
        <v>161</v>
      </c>
      <c r="D128" s="232" t="s">
        <v>144</v>
      </c>
      <c r="E128" s="233" t="s">
        <v>260</v>
      </c>
      <c r="F128" s="234" t="s">
        <v>261</v>
      </c>
      <c r="G128" s="235" t="s">
        <v>237</v>
      </c>
      <c r="H128" s="236">
        <v>2875</v>
      </c>
      <c r="I128" s="237"/>
      <c r="J128" s="238">
        <f>ROUND(I128*H128,2)</f>
        <v>0</v>
      </c>
      <c r="K128" s="239"/>
      <c r="L128" s="40"/>
      <c r="M128" s="240" t="s">
        <v>1</v>
      </c>
      <c r="N128" s="241" t="s">
        <v>41</v>
      </c>
      <c r="O128" s="90"/>
      <c r="P128" s="242">
        <f>O128*H128</f>
        <v>0</v>
      </c>
      <c r="Q128" s="242">
        <v>0</v>
      </c>
      <c r="R128" s="242">
        <f>Q128*H128</f>
        <v>0</v>
      </c>
      <c r="S128" s="242">
        <v>0</v>
      </c>
      <c r="T128" s="24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44" t="s">
        <v>148</v>
      </c>
      <c r="AT128" s="244" t="s">
        <v>144</v>
      </c>
      <c r="AU128" s="244" t="s">
        <v>86</v>
      </c>
      <c r="AY128" s="14" t="s">
        <v>142</v>
      </c>
      <c r="BE128" s="142">
        <f>IF(N128="základní",J128,0)</f>
        <v>0</v>
      </c>
      <c r="BF128" s="142">
        <f>IF(N128="snížená",J128,0)</f>
        <v>0</v>
      </c>
      <c r="BG128" s="142">
        <f>IF(N128="zákl. přenesená",J128,0)</f>
        <v>0</v>
      </c>
      <c r="BH128" s="142">
        <f>IF(N128="sníž. přenesená",J128,0)</f>
        <v>0</v>
      </c>
      <c r="BI128" s="142">
        <f>IF(N128="nulová",J128,0)</f>
        <v>0</v>
      </c>
      <c r="BJ128" s="14" t="s">
        <v>84</v>
      </c>
      <c r="BK128" s="142">
        <f>ROUND(I128*H128,2)</f>
        <v>0</v>
      </c>
      <c r="BL128" s="14" t="s">
        <v>148</v>
      </c>
      <c r="BM128" s="244" t="s">
        <v>763</v>
      </c>
    </row>
    <row r="129" s="2" customFormat="1" ht="24.15" customHeight="1">
      <c r="A129" s="37"/>
      <c r="B129" s="38"/>
      <c r="C129" s="232" t="s">
        <v>165</v>
      </c>
      <c r="D129" s="232" t="s">
        <v>144</v>
      </c>
      <c r="E129" s="233" t="s">
        <v>263</v>
      </c>
      <c r="F129" s="234" t="s">
        <v>264</v>
      </c>
      <c r="G129" s="235" t="s">
        <v>237</v>
      </c>
      <c r="H129" s="236">
        <v>62</v>
      </c>
      <c r="I129" s="237"/>
      <c r="J129" s="238">
        <f>ROUND(I129*H129,2)</f>
        <v>0</v>
      </c>
      <c r="K129" s="239"/>
      <c r="L129" s="40"/>
      <c r="M129" s="240" t="s">
        <v>1</v>
      </c>
      <c r="N129" s="241" t="s">
        <v>41</v>
      </c>
      <c r="O129" s="90"/>
      <c r="P129" s="242">
        <f>O129*H129</f>
        <v>0</v>
      </c>
      <c r="Q129" s="242">
        <v>0</v>
      </c>
      <c r="R129" s="242">
        <f>Q129*H129</f>
        <v>0</v>
      </c>
      <c r="S129" s="242">
        <v>0</v>
      </c>
      <c r="T129" s="24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44" t="s">
        <v>148</v>
      </c>
      <c r="AT129" s="244" t="s">
        <v>144</v>
      </c>
      <c r="AU129" s="244" t="s">
        <v>86</v>
      </c>
      <c r="AY129" s="14" t="s">
        <v>142</v>
      </c>
      <c r="BE129" s="142">
        <f>IF(N129="základní",J129,0)</f>
        <v>0</v>
      </c>
      <c r="BF129" s="142">
        <f>IF(N129="snížená",J129,0)</f>
        <v>0</v>
      </c>
      <c r="BG129" s="142">
        <f>IF(N129="zákl. přenesená",J129,0)</f>
        <v>0</v>
      </c>
      <c r="BH129" s="142">
        <f>IF(N129="sníž. přenesená",J129,0)</f>
        <v>0</v>
      </c>
      <c r="BI129" s="142">
        <f>IF(N129="nulová",J129,0)</f>
        <v>0</v>
      </c>
      <c r="BJ129" s="14" t="s">
        <v>84</v>
      </c>
      <c r="BK129" s="142">
        <f>ROUND(I129*H129,2)</f>
        <v>0</v>
      </c>
      <c r="BL129" s="14" t="s">
        <v>148</v>
      </c>
      <c r="BM129" s="244" t="s">
        <v>764</v>
      </c>
    </row>
    <row r="130" s="2" customFormat="1" ht="24.15" customHeight="1">
      <c r="A130" s="37"/>
      <c r="B130" s="38"/>
      <c r="C130" s="232" t="s">
        <v>169</v>
      </c>
      <c r="D130" s="232" t="s">
        <v>144</v>
      </c>
      <c r="E130" s="233" t="s">
        <v>266</v>
      </c>
      <c r="F130" s="234" t="s">
        <v>267</v>
      </c>
      <c r="G130" s="235" t="s">
        <v>237</v>
      </c>
      <c r="H130" s="236">
        <v>177</v>
      </c>
      <c r="I130" s="237"/>
      <c r="J130" s="238">
        <f>ROUND(I130*H130,2)</f>
        <v>0</v>
      </c>
      <c r="K130" s="239"/>
      <c r="L130" s="40"/>
      <c r="M130" s="240" t="s">
        <v>1</v>
      </c>
      <c r="N130" s="241" t="s">
        <v>41</v>
      </c>
      <c r="O130" s="90"/>
      <c r="P130" s="242">
        <f>O130*H130</f>
        <v>0</v>
      </c>
      <c r="Q130" s="242">
        <v>0</v>
      </c>
      <c r="R130" s="242">
        <f>Q130*H130</f>
        <v>0</v>
      </c>
      <c r="S130" s="242">
        <v>0</v>
      </c>
      <c r="T130" s="24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44" t="s">
        <v>148</v>
      </c>
      <c r="AT130" s="244" t="s">
        <v>144</v>
      </c>
      <c r="AU130" s="244" t="s">
        <v>86</v>
      </c>
      <c r="AY130" s="14" t="s">
        <v>142</v>
      </c>
      <c r="BE130" s="142">
        <f>IF(N130="základní",J130,0)</f>
        <v>0</v>
      </c>
      <c r="BF130" s="142">
        <f>IF(N130="snížená",J130,0)</f>
        <v>0</v>
      </c>
      <c r="BG130" s="142">
        <f>IF(N130="zákl. přenesená",J130,0)</f>
        <v>0</v>
      </c>
      <c r="BH130" s="142">
        <f>IF(N130="sníž. přenesená",J130,0)</f>
        <v>0</v>
      </c>
      <c r="BI130" s="142">
        <f>IF(N130="nulová",J130,0)</f>
        <v>0</v>
      </c>
      <c r="BJ130" s="14" t="s">
        <v>84</v>
      </c>
      <c r="BK130" s="142">
        <f>ROUND(I130*H130,2)</f>
        <v>0</v>
      </c>
      <c r="BL130" s="14" t="s">
        <v>148</v>
      </c>
      <c r="BM130" s="244" t="s">
        <v>765</v>
      </c>
    </row>
    <row r="131" s="2" customFormat="1" ht="33" customHeight="1">
      <c r="A131" s="37"/>
      <c r="B131" s="38"/>
      <c r="C131" s="232" t="s">
        <v>173</v>
      </c>
      <c r="D131" s="232" t="s">
        <v>144</v>
      </c>
      <c r="E131" s="233" t="s">
        <v>269</v>
      </c>
      <c r="F131" s="234" t="s">
        <v>270</v>
      </c>
      <c r="G131" s="235" t="s">
        <v>271</v>
      </c>
      <c r="H131" s="236">
        <v>207</v>
      </c>
      <c r="I131" s="237"/>
      <c r="J131" s="238">
        <f>ROUND(I131*H131,2)</f>
        <v>0</v>
      </c>
      <c r="K131" s="239"/>
      <c r="L131" s="40"/>
      <c r="M131" s="240" t="s">
        <v>1</v>
      </c>
      <c r="N131" s="241" t="s">
        <v>41</v>
      </c>
      <c r="O131" s="90"/>
      <c r="P131" s="242">
        <f>O131*H131</f>
        <v>0</v>
      </c>
      <c r="Q131" s="242">
        <v>0</v>
      </c>
      <c r="R131" s="242">
        <f>Q131*H131</f>
        <v>0</v>
      </c>
      <c r="S131" s="242">
        <v>0</v>
      </c>
      <c r="T131" s="24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44" t="s">
        <v>148</v>
      </c>
      <c r="AT131" s="244" t="s">
        <v>144</v>
      </c>
      <c r="AU131" s="244" t="s">
        <v>86</v>
      </c>
      <c r="AY131" s="14" t="s">
        <v>142</v>
      </c>
      <c r="BE131" s="142">
        <f>IF(N131="základní",J131,0)</f>
        <v>0</v>
      </c>
      <c r="BF131" s="142">
        <f>IF(N131="snížená",J131,0)</f>
        <v>0</v>
      </c>
      <c r="BG131" s="142">
        <f>IF(N131="zákl. přenesená",J131,0)</f>
        <v>0</v>
      </c>
      <c r="BH131" s="142">
        <f>IF(N131="sníž. přenesená",J131,0)</f>
        <v>0</v>
      </c>
      <c r="BI131" s="142">
        <f>IF(N131="nulová",J131,0)</f>
        <v>0</v>
      </c>
      <c r="BJ131" s="14" t="s">
        <v>84</v>
      </c>
      <c r="BK131" s="142">
        <f>ROUND(I131*H131,2)</f>
        <v>0</v>
      </c>
      <c r="BL131" s="14" t="s">
        <v>148</v>
      </c>
      <c r="BM131" s="244" t="s">
        <v>766</v>
      </c>
    </row>
    <row r="132" s="2" customFormat="1" ht="16.5" customHeight="1">
      <c r="A132" s="37"/>
      <c r="B132" s="38"/>
      <c r="C132" s="232" t="s">
        <v>177</v>
      </c>
      <c r="D132" s="232" t="s">
        <v>144</v>
      </c>
      <c r="E132" s="233" t="s">
        <v>273</v>
      </c>
      <c r="F132" s="234" t="s">
        <v>274</v>
      </c>
      <c r="G132" s="235" t="s">
        <v>237</v>
      </c>
      <c r="H132" s="236">
        <v>115</v>
      </c>
      <c r="I132" s="237"/>
      <c r="J132" s="238">
        <f>ROUND(I132*H132,2)</f>
        <v>0</v>
      </c>
      <c r="K132" s="239"/>
      <c r="L132" s="40"/>
      <c r="M132" s="240" t="s">
        <v>1</v>
      </c>
      <c r="N132" s="241" t="s">
        <v>41</v>
      </c>
      <c r="O132" s="90"/>
      <c r="P132" s="242">
        <f>O132*H132</f>
        <v>0</v>
      </c>
      <c r="Q132" s="242">
        <v>0</v>
      </c>
      <c r="R132" s="242">
        <f>Q132*H132</f>
        <v>0</v>
      </c>
      <c r="S132" s="242">
        <v>0</v>
      </c>
      <c r="T132" s="24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44" t="s">
        <v>148</v>
      </c>
      <c r="AT132" s="244" t="s">
        <v>144</v>
      </c>
      <c r="AU132" s="244" t="s">
        <v>86</v>
      </c>
      <c r="AY132" s="14" t="s">
        <v>142</v>
      </c>
      <c r="BE132" s="142">
        <f>IF(N132="základní",J132,0)</f>
        <v>0</v>
      </c>
      <c r="BF132" s="142">
        <f>IF(N132="snížená",J132,0)</f>
        <v>0</v>
      </c>
      <c r="BG132" s="142">
        <f>IF(N132="zákl. přenesená",J132,0)</f>
        <v>0</v>
      </c>
      <c r="BH132" s="142">
        <f>IF(N132="sníž. přenesená",J132,0)</f>
        <v>0</v>
      </c>
      <c r="BI132" s="142">
        <f>IF(N132="nulová",J132,0)</f>
        <v>0</v>
      </c>
      <c r="BJ132" s="14" t="s">
        <v>84</v>
      </c>
      <c r="BK132" s="142">
        <f>ROUND(I132*H132,2)</f>
        <v>0</v>
      </c>
      <c r="BL132" s="14" t="s">
        <v>148</v>
      </c>
      <c r="BM132" s="244" t="s">
        <v>767</v>
      </c>
    </row>
    <row r="133" s="2" customFormat="1" ht="24.15" customHeight="1">
      <c r="A133" s="37"/>
      <c r="B133" s="38"/>
      <c r="C133" s="232" t="s">
        <v>181</v>
      </c>
      <c r="D133" s="232" t="s">
        <v>144</v>
      </c>
      <c r="E133" s="233" t="s">
        <v>444</v>
      </c>
      <c r="F133" s="234" t="s">
        <v>445</v>
      </c>
      <c r="G133" s="235" t="s">
        <v>237</v>
      </c>
      <c r="H133" s="236">
        <v>62</v>
      </c>
      <c r="I133" s="237"/>
      <c r="J133" s="238">
        <f>ROUND(I133*H133,2)</f>
        <v>0</v>
      </c>
      <c r="K133" s="239"/>
      <c r="L133" s="40"/>
      <c r="M133" s="240" t="s">
        <v>1</v>
      </c>
      <c r="N133" s="241" t="s">
        <v>41</v>
      </c>
      <c r="O133" s="90"/>
      <c r="P133" s="242">
        <f>O133*H133</f>
        <v>0</v>
      </c>
      <c r="Q133" s="242">
        <v>0</v>
      </c>
      <c r="R133" s="242">
        <f>Q133*H133</f>
        <v>0</v>
      </c>
      <c r="S133" s="242">
        <v>0</v>
      </c>
      <c r="T133" s="24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44" t="s">
        <v>148</v>
      </c>
      <c r="AT133" s="244" t="s">
        <v>144</v>
      </c>
      <c r="AU133" s="244" t="s">
        <v>86</v>
      </c>
      <c r="AY133" s="14" t="s">
        <v>142</v>
      </c>
      <c r="BE133" s="142">
        <f>IF(N133="základní",J133,0)</f>
        <v>0</v>
      </c>
      <c r="BF133" s="142">
        <f>IF(N133="snížená",J133,0)</f>
        <v>0</v>
      </c>
      <c r="BG133" s="142">
        <f>IF(N133="zákl. přenesená",J133,0)</f>
        <v>0</v>
      </c>
      <c r="BH133" s="142">
        <f>IF(N133="sníž. přenesená",J133,0)</f>
        <v>0</v>
      </c>
      <c r="BI133" s="142">
        <f>IF(N133="nulová",J133,0)</f>
        <v>0</v>
      </c>
      <c r="BJ133" s="14" t="s">
        <v>84</v>
      </c>
      <c r="BK133" s="142">
        <f>ROUND(I133*H133,2)</f>
        <v>0</v>
      </c>
      <c r="BL133" s="14" t="s">
        <v>148</v>
      </c>
      <c r="BM133" s="244" t="s">
        <v>768</v>
      </c>
    </row>
    <row r="134" s="2" customFormat="1" ht="16.5" customHeight="1">
      <c r="A134" s="37"/>
      <c r="B134" s="38"/>
      <c r="C134" s="232" t="s">
        <v>185</v>
      </c>
      <c r="D134" s="232" t="s">
        <v>144</v>
      </c>
      <c r="E134" s="233" t="s">
        <v>447</v>
      </c>
      <c r="F134" s="234" t="s">
        <v>448</v>
      </c>
      <c r="G134" s="235" t="s">
        <v>237</v>
      </c>
      <c r="H134" s="236">
        <v>62</v>
      </c>
      <c r="I134" s="237"/>
      <c r="J134" s="238">
        <f>ROUND(I134*H134,2)</f>
        <v>0</v>
      </c>
      <c r="K134" s="239"/>
      <c r="L134" s="40"/>
      <c r="M134" s="240" t="s">
        <v>1</v>
      </c>
      <c r="N134" s="241" t="s">
        <v>41</v>
      </c>
      <c r="O134" s="90"/>
      <c r="P134" s="242">
        <f>O134*H134</f>
        <v>0</v>
      </c>
      <c r="Q134" s="242">
        <v>0</v>
      </c>
      <c r="R134" s="242">
        <f>Q134*H134</f>
        <v>0</v>
      </c>
      <c r="S134" s="242">
        <v>0</v>
      </c>
      <c r="T134" s="24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44" t="s">
        <v>148</v>
      </c>
      <c r="AT134" s="244" t="s">
        <v>144</v>
      </c>
      <c r="AU134" s="244" t="s">
        <v>86</v>
      </c>
      <c r="AY134" s="14" t="s">
        <v>142</v>
      </c>
      <c r="BE134" s="142">
        <f>IF(N134="základní",J134,0)</f>
        <v>0</v>
      </c>
      <c r="BF134" s="142">
        <f>IF(N134="snížená",J134,0)</f>
        <v>0</v>
      </c>
      <c r="BG134" s="142">
        <f>IF(N134="zákl. přenesená",J134,0)</f>
        <v>0</v>
      </c>
      <c r="BH134" s="142">
        <f>IF(N134="sníž. přenesená",J134,0)</f>
        <v>0</v>
      </c>
      <c r="BI134" s="142">
        <f>IF(N134="nulová",J134,0)</f>
        <v>0</v>
      </c>
      <c r="BJ134" s="14" t="s">
        <v>84</v>
      </c>
      <c r="BK134" s="142">
        <f>ROUND(I134*H134,2)</f>
        <v>0</v>
      </c>
      <c r="BL134" s="14" t="s">
        <v>148</v>
      </c>
      <c r="BM134" s="244" t="s">
        <v>769</v>
      </c>
    </row>
    <row r="135" s="2" customFormat="1" ht="24.15" customHeight="1">
      <c r="A135" s="37"/>
      <c r="B135" s="38"/>
      <c r="C135" s="232" t="s">
        <v>8</v>
      </c>
      <c r="D135" s="232" t="s">
        <v>144</v>
      </c>
      <c r="E135" s="233" t="s">
        <v>538</v>
      </c>
      <c r="F135" s="234" t="s">
        <v>539</v>
      </c>
      <c r="G135" s="235" t="s">
        <v>237</v>
      </c>
      <c r="H135" s="236">
        <v>45</v>
      </c>
      <c r="I135" s="237"/>
      <c r="J135" s="238">
        <f>ROUND(I135*H135,2)</f>
        <v>0</v>
      </c>
      <c r="K135" s="239"/>
      <c r="L135" s="40"/>
      <c r="M135" s="240" t="s">
        <v>1</v>
      </c>
      <c r="N135" s="241" t="s">
        <v>41</v>
      </c>
      <c r="O135" s="90"/>
      <c r="P135" s="242">
        <f>O135*H135</f>
        <v>0</v>
      </c>
      <c r="Q135" s="242">
        <v>0</v>
      </c>
      <c r="R135" s="242">
        <f>Q135*H135</f>
        <v>0</v>
      </c>
      <c r="S135" s="242">
        <v>0</v>
      </c>
      <c r="T135" s="24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44" t="s">
        <v>148</v>
      </c>
      <c r="AT135" s="244" t="s">
        <v>144</v>
      </c>
      <c r="AU135" s="244" t="s">
        <v>86</v>
      </c>
      <c r="AY135" s="14" t="s">
        <v>142</v>
      </c>
      <c r="BE135" s="142">
        <f>IF(N135="základní",J135,0)</f>
        <v>0</v>
      </c>
      <c r="BF135" s="142">
        <f>IF(N135="snížená",J135,0)</f>
        <v>0</v>
      </c>
      <c r="BG135" s="142">
        <f>IF(N135="zákl. přenesená",J135,0)</f>
        <v>0</v>
      </c>
      <c r="BH135" s="142">
        <f>IF(N135="sníž. přenesená",J135,0)</f>
        <v>0</v>
      </c>
      <c r="BI135" s="142">
        <f>IF(N135="nulová",J135,0)</f>
        <v>0</v>
      </c>
      <c r="BJ135" s="14" t="s">
        <v>84</v>
      </c>
      <c r="BK135" s="142">
        <f>ROUND(I135*H135,2)</f>
        <v>0</v>
      </c>
      <c r="BL135" s="14" t="s">
        <v>148</v>
      </c>
      <c r="BM135" s="244" t="s">
        <v>770</v>
      </c>
    </row>
    <row r="136" s="2" customFormat="1" ht="16.5" customHeight="1">
      <c r="A136" s="37"/>
      <c r="B136" s="38"/>
      <c r="C136" s="250" t="s">
        <v>192</v>
      </c>
      <c r="D136" s="250" t="s">
        <v>329</v>
      </c>
      <c r="E136" s="251" t="s">
        <v>541</v>
      </c>
      <c r="F136" s="252" t="s">
        <v>542</v>
      </c>
      <c r="G136" s="253" t="s">
        <v>271</v>
      </c>
      <c r="H136" s="254">
        <v>90</v>
      </c>
      <c r="I136" s="255"/>
      <c r="J136" s="256">
        <f>ROUND(I136*H136,2)</f>
        <v>0</v>
      </c>
      <c r="K136" s="257"/>
      <c r="L136" s="258"/>
      <c r="M136" s="259" t="s">
        <v>1</v>
      </c>
      <c r="N136" s="260" t="s">
        <v>41</v>
      </c>
      <c r="O136" s="90"/>
      <c r="P136" s="242">
        <f>O136*H136</f>
        <v>0</v>
      </c>
      <c r="Q136" s="242">
        <v>1</v>
      </c>
      <c r="R136" s="242">
        <f>Q136*H136</f>
        <v>90</v>
      </c>
      <c r="S136" s="242">
        <v>0</v>
      </c>
      <c r="T136" s="24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44" t="s">
        <v>173</v>
      </c>
      <c r="AT136" s="244" t="s">
        <v>329</v>
      </c>
      <c r="AU136" s="244" t="s">
        <v>86</v>
      </c>
      <c r="AY136" s="14" t="s">
        <v>142</v>
      </c>
      <c r="BE136" s="142">
        <f>IF(N136="základní",J136,0)</f>
        <v>0</v>
      </c>
      <c r="BF136" s="142">
        <f>IF(N136="snížená",J136,0)</f>
        <v>0</v>
      </c>
      <c r="BG136" s="142">
        <f>IF(N136="zákl. přenesená",J136,0)</f>
        <v>0</v>
      </c>
      <c r="BH136" s="142">
        <f>IF(N136="sníž. přenesená",J136,0)</f>
        <v>0</v>
      </c>
      <c r="BI136" s="142">
        <f>IF(N136="nulová",J136,0)</f>
        <v>0</v>
      </c>
      <c r="BJ136" s="14" t="s">
        <v>84</v>
      </c>
      <c r="BK136" s="142">
        <f>ROUND(I136*H136,2)</f>
        <v>0</v>
      </c>
      <c r="BL136" s="14" t="s">
        <v>148</v>
      </c>
      <c r="BM136" s="244" t="s">
        <v>771</v>
      </c>
    </row>
    <row r="137" s="12" customFormat="1" ht="22.8" customHeight="1">
      <c r="A137" s="12"/>
      <c r="B137" s="216"/>
      <c r="C137" s="217"/>
      <c r="D137" s="218" t="s">
        <v>75</v>
      </c>
      <c r="E137" s="230" t="s">
        <v>148</v>
      </c>
      <c r="F137" s="230" t="s">
        <v>291</v>
      </c>
      <c r="G137" s="217"/>
      <c r="H137" s="217"/>
      <c r="I137" s="220"/>
      <c r="J137" s="231">
        <f>BK137</f>
        <v>0</v>
      </c>
      <c r="K137" s="217"/>
      <c r="L137" s="222"/>
      <c r="M137" s="223"/>
      <c r="N137" s="224"/>
      <c r="O137" s="224"/>
      <c r="P137" s="225">
        <f>P138</f>
        <v>0</v>
      </c>
      <c r="Q137" s="224"/>
      <c r="R137" s="225">
        <f>R138</f>
        <v>0</v>
      </c>
      <c r="S137" s="224"/>
      <c r="T137" s="226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7" t="s">
        <v>84</v>
      </c>
      <c r="AT137" s="228" t="s">
        <v>75</v>
      </c>
      <c r="AU137" s="228" t="s">
        <v>84</v>
      </c>
      <c r="AY137" s="227" t="s">
        <v>142</v>
      </c>
      <c r="BK137" s="229">
        <f>BK138</f>
        <v>0</v>
      </c>
    </row>
    <row r="138" s="2" customFormat="1" ht="16.5" customHeight="1">
      <c r="A138" s="37"/>
      <c r="B138" s="38"/>
      <c r="C138" s="232" t="s">
        <v>196</v>
      </c>
      <c r="D138" s="232" t="s">
        <v>144</v>
      </c>
      <c r="E138" s="233" t="s">
        <v>544</v>
      </c>
      <c r="F138" s="234" t="s">
        <v>545</v>
      </c>
      <c r="G138" s="235" t="s">
        <v>237</v>
      </c>
      <c r="H138" s="236">
        <v>11</v>
      </c>
      <c r="I138" s="237"/>
      <c r="J138" s="238">
        <f>ROUND(I138*H138,2)</f>
        <v>0</v>
      </c>
      <c r="K138" s="239"/>
      <c r="L138" s="40"/>
      <c r="M138" s="240" t="s">
        <v>1</v>
      </c>
      <c r="N138" s="241" t="s">
        <v>41</v>
      </c>
      <c r="O138" s="90"/>
      <c r="P138" s="242">
        <f>O138*H138</f>
        <v>0</v>
      </c>
      <c r="Q138" s="242">
        <v>0</v>
      </c>
      <c r="R138" s="242">
        <f>Q138*H138</f>
        <v>0</v>
      </c>
      <c r="S138" s="242">
        <v>0</v>
      </c>
      <c r="T138" s="24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44" t="s">
        <v>148</v>
      </c>
      <c r="AT138" s="244" t="s">
        <v>144</v>
      </c>
      <c r="AU138" s="244" t="s">
        <v>86</v>
      </c>
      <c r="AY138" s="14" t="s">
        <v>142</v>
      </c>
      <c r="BE138" s="142">
        <f>IF(N138="základní",J138,0)</f>
        <v>0</v>
      </c>
      <c r="BF138" s="142">
        <f>IF(N138="snížená",J138,0)</f>
        <v>0</v>
      </c>
      <c r="BG138" s="142">
        <f>IF(N138="zákl. přenesená",J138,0)</f>
        <v>0</v>
      </c>
      <c r="BH138" s="142">
        <f>IF(N138="sníž. přenesená",J138,0)</f>
        <v>0</v>
      </c>
      <c r="BI138" s="142">
        <f>IF(N138="nulová",J138,0)</f>
        <v>0</v>
      </c>
      <c r="BJ138" s="14" t="s">
        <v>84</v>
      </c>
      <c r="BK138" s="142">
        <f>ROUND(I138*H138,2)</f>
        <v>0</v>
      </c>
      <c r="BL138" s="14" t="s">
        <v>148</v>
      </c>
      <c r="BM138" s="244" t="s">
        <v>546</v>
      </c>
    </row>
    <row r="139" s="12" customFormat="1" ht="22.8" customHeight="1">
      <c r="A139" s="12"/>
      <c r="B139" s="216"/>
      <c r="C139" s="217"/>
      <c r="D139" s="218" t="s">
        <v>75</v>
      </c>
      <c r="E139" s="230" t="s">
        <v>173</v>
      </c>
      <c r="F139" s="230" t="s">
        <v>469</v>
      </c>
      <c r="G139" s="217"/>
      <c r="H139" s="217"/>
      <c r="I139" s="220"/>
      <c r="J139" s="231">
        <f>BK139</f>
        <v>0</v>
      </c>
      <c r="K139" s="217"/>
      <c r="L139" s="222"/>
      <c r="M139" s="223"/>
      <c r="N139" s="224"/>
      <c r="O139" s="224"/>
      <c r="P139" s="225">
        <f>SUM(P140:P164)</f>
        <v>0</v>
      </c>
      <c r="Q139" s="224"/>
      <c r="R139" s="225">
        <f>SUM(R140:R164)</f>
        <v>26.4209687</v>
      </c>
      <c r="S139" s="224"/>
      <c r="T139" s="226">
        <f>SUM(T140:T164)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7" t="s">
        <v>84</v>
      </c>
      <c r="AT139" s="228" t="s">
        <v>75</v>
      </c>
      <c r="AU139" s="228" t="s">
        <v>84</v>
      </c>
      <c r="AY139" s="227" t="s">
        <v>142</v>
      </c>
      <c r="BK139" s="229">
        <f>SUM(BK140:BK164)</f>
        <v>0</v>
      </c>
    </row>
    <row r="140" s="2" customFormat="1" ht="24.15" customHeight="1">
      <c r="A140" s="37"/>
      <c r="B140" s="38"/>
      <c r="C140" s="232" t="s">
        <v>200</v>
      </c>
      <c r="D140" s="232" t="s">
        <v>144</v>
      </c>
      <c r="E140" s="233" t="s">
        <v>668</v>
      </c>
      <c r="F140" s="234" t="s">
        <v>669</v>
      </c>
      <c r="G140" s="235" t="s">
        <v>387</v>
      </c>
      <c r="H140" s="236">
        <v>54</v>
      </c>
      <c r="I140" s="237"/>
      <c r="J140" s="238">
        <f>ROUND(I140*H140,2)</f>
        <v>0</v>
      </c>
      <c r="K140" s="239"/>
      <c r="L140" s="40"/>
      <c r="M140" s="240" t="s">
        <v>1</v>
      </c>
      <c r="N140" s="241" t="s">
        <v>41</v>
      </c>
      <c r="O140" s="90"/>
      <c r="P140" s="242">
        <f>O140*H140</f>
        <v>0</v>
      </c>
      <c r="Q140" s="242">
        <v>0</v>
      </c>
      <c r="R140" s="242">
        <f>Q140*H140</f>
        <v>0</v>
      </c>
      <c r="S140" s="242">
        <v>0</v>
      </c>
      <c r="T140" s="24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44" t="s">
        <v>148</v>
      </c>
      <c r="AT140" s="244" t="s">
        <v>144</v>
      </c>
      <c r="AU140" s="244" t="s">
        <v>86</v>
      </c>
      <c r="AY140" s="14" t="s">
        <v>142</v>
      </c>
      <c r="BE140" s="142">
        <f>IF(N140="základní",J140,0)</f>
        <v>0</v>
      </c>
      <c r="BF140" s="142">
        <f>IF(N140="snížená",J140,0)</f>
        <v>0</v>
      </c>
      <c r="BG140" s="142">
        <f>IF(N140="zákl. přenesená",J140,0)</f>
        <v>0</v>
      </c>
      <c r="BH140" s="142">
        <f>IF(N140="sníž. přenesená",J140,0)</f>
        <v>0</v>
      </c>
      <c r="BI140" s="142">
        <f>IF(N140="nulová",J140,0)</f>
        <v>0</v>
      </c>
      <c r="BJ140" s="14" t="s">
        <v>84</v>
      </c>
      <c r="BK140" s="142">
        <f>ROUND(I140*H140,2)</f>
        <v>0</v>
      </c>
      <c r="BL140" s="14" t="s">
        <v>148</v>
      </c>
      <c r="BM140" s="244" t="s">
        <v>772</v>
      </c>
    </row>
    <row r="141" s="2" customFormat="1" ht="24.15" customHeight="1">
      <c r="A141" s="37"/>
      <c r="B141" s="38"/>
      <c r="C141" s="250" t="s">
        <v>204</v>
      </c>
      <c r="D141" s="250" t="s">
        <v>329</v>
      </c>
      <c r="E141" s="251" t="s">
        <v>671</v>
      </c>
      <c r="F141" s="252" t="s">
        <v>672</v>
      </c>
      <c r="G141" s="253" t="s">
        <v>387</v>
      </c>
      <c r="H141" s="254">
        <v>54.810000000000002</v>
      </c>
      <c r="I141" s="255"/>
      <c r="J141" s="256">
        <f>ROUND(I141*H141,2)</f>
        <v>0</v>
      </c>
      <c r="K141" s="257"/>
      <c r="L141" s="258"/>
      <c r="M141" s="259" t="s">
        <v>1</v>
      </c>
      <c r="N141" s="260" t="s">
        <v>41</v>
      </c>
      <c r="O141" s="90"/>
      <c r="P141" s="242">
        <f>O141*H141</f>
        <v>0</v>
      </c>
      <c r="Q141" s="242">
        <v>0.00027</v>
      </c>
      <c r="R141" s="242">
        <f>Q141*H141</f>
        <v>0.014798700000000001</v>
      </c>
      <c r="S141" s="242">
        <v>0</v>
      </c>
      <c r="T141" s="24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44" t="s">
        <v>173</v>
      </c>
      <c r="AT141" s="244" t="s">
        <v>329</v>
      </c>
      <c r="AU141" s="244" t="s">
        <v>86</v>
      </c>
      <c r="AY141" s="14" t="s">
        <v>142</v>
      </c>
      <c r="BE141" s="142">
        <f>IF(N141="základní",J141,0)</f>
        <v>0</v>
      </c>
      <c r="BF141" s="142">
        <f>IF(N141="snížená",J141,0)</f>
        <v>0</v>
      </c>
      <c r="BG141" s="142">
        <f>IF(N141="zákl. přenesená",J141,0)</f>
        <v>0</v>
      </c>
      <c r="BH141" s="142">
        <f>IF(N141="sníž. přenesená",J141,0)</f>
        <v>0</v>
      </c>
      <c r="BI141" s="142">
        <f>IF(N141="nulová",J141,0)</f>
        <v>0</v>
      </c>
      <c r="BJ141" s="14" t="s">
        <v>84</v>
      </c>
      <c r="BK141" s="142">
        <f>ROUND(I141*H141,2)</f>
        <v>0</v>
      </c>
      <c r="BL141" s="14" t="s">
        <v>148</v>
      </c>
      <c r="BM141" s="244" t="s">
        <v>773</v>
      </c>
    </row>
    <row r="142" s="2" customFormat="1" ht="24.15" customHeight="1">
      <c r="A142" s="37"/>
      <c r="B142" s="38"/>
      <c r="C142" s="232" t="s">
        <v>208</v>
      </c>
      <c r="D142" s="232" t="s">
        <v>144</v>
      </c>
      <c r="E142" s="233" t="s">
        <v>559</v>
      </c>
      <c r="F142" s="234" t="s">
        <v>560</v>
      </c>
      <c r="G142" s="235" t="s">
        <v>387</v>
      </c>
      <c r="H142" s="236">
        <v>70</v>
      </c>
      <c r="I142" s="237"/>
      <c r="J142" s="238">
        <f>ROUND(I142*H142,2)</f>
        <v>0</v>
      </c>
      <c r="K142" s="239"/>
      <c r="L142" s="40"/>
      <c r="M142" s="240" t="s">
        <v>1</v>
      </c>
      <c r="N142" s="241" t="s">
        <v>41</v>
      </c>
      <c r="O142" s="90"/>
      <c r="P142" s="242">
        <f>O142*H142</f>
        <v>0</v>
      </c>
      <c r="Q142" s="242">
        <v>1.0000000000000001E-05</v>
      </c>
      <c r="R142" s="242">
        <f>Q142*H142</f>
        <v>0.0007000000000000001</v>
      </c>
      <c r="S142" s="242">
        <v>0</v>
      </c>
      <c r="T142" s="24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44" t="s">
        <v>148</v>
      </c>
      <c r="AT142" s="244" t="s">
        <v>144</v>
      </c>
      <c r="AU142" s="244" t="s">
        <v>86</v>
      </c>
      <c r="AY142" s="14" t="s">
        <v>142</v>
      </c>
      <c r="BE142" s="142">
        <f>IF(N142="základní",J142,0)</f>
        <v>0</v>
      </c>
      <c r="BF142" s="142">
        <f>IF(N142="snížená",J142,0)</f>
        <v>0</v>
      </c>
      <c r="BG142" s="142">
        <f>IF(N142="zákl. přenesená",J142,0)</f>
        <v>0</v>
      </c>
      <c r="BH142" s="142">
        <f>IF(N142="sníž. přenesená",J142,0)</f>
        <v>0</v>
      </c>
      <c r="BI142" s="142">
        <f>IF(N142="nulová",J142,0)</f>
        <v>0</v>
      </c>
      <c r="BJ142" s="14" t="s">
        <v>84</v>
      </c>
      <c r="BK142" s="142">
        <f>ROUND(I142*H142,2)</f>
        <v>0</v>
      </c>
      <c r="BL142" s="14" t="s">
        <v>148</v>
      </c>
      <c r="BM142" s="244" t="s">
        <v>561</v>
      </c>
    </row>
    <row r="143" s="2" customFormat="1" ht="24.15" customHeight="1">
      <c r="A143" s="37"/>
      <c r="B143" s="38"/>
      <c r="C143" s="250" t="s">
        <v>212</v>
      </c>
      <c r="D143" s="250" t="s">
        <v>329</v>
      </c>
      <c r="E143" s="251" t="s">
        <v>562</v>
      </c>
      <c r="F143" s="252" t="s">
        <v>563</v>
      </c>
      <c r="G143" s="253" t="s">
        <v>387</v>
      </c>
      <c r="H143" s="254">
        <v>18</v>
      </c>
      <c r="I143" s="255"/>
      <c r="J143" s="256">
        <f>ROUND(I143*H143,2)</f>
        <v>0</v>
      </c>
      <c r="K143" s="257"/>
      <c r="L143" s="258"/>
      <c r="M143" s="259" t="s">
        <v>1</v>
      </c>
      <c r="N143" s="260" t="s">
        <v>41</v>
      </c>
      <c r="O143" s="90"/>
      <c r="P143" s="242">
        <f>O143*H143</f>
        <v>0</v>
      </c>
      <c r="Q143" s="242">
        <v>0.0026700000000000001</v>
      </c>
      <c r="R143" s="242">
        <f>Q143*H143</f>
        <v>0.048059999999999999</v>
      </c>
      <c r="S143" s="242">
        <v>0</v>
      </c>
      <c r="T143" s="24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44" t="s">
        <v>173</v>
      </c>
      <c r="AT143" s="244" t="s">
        <v>329</v>
      </c>
      <c r="AU143" s="244" t="s">
        <v>86</v>
      </c>
      <c r="AY143" s="14" t="s">
        <v>142</v>
      </c>
      <c r="BE143" s="142">
        <f>IF(N143="základní",J143,0)</f>
        <v>0</v>
      </c>
      <c r="BF143" s="142">
        <f>IF(N143="snížená",J143,0)</f>
        <v>0</v>
      </c>
      <c r="BG143" s="142">
        <f>IF(N143="zákl. přenesená",J143,0)</f>
        <v>0</v>
      </c>
      <c r="BH143" s="142">
        <f>IF(N143="sníž. přenesená",J143,0)</f>
        <v>0</v>
      </c>
      <c r="BI143" s="142">
        <f>IF(N143="nulová",J143,0)</f>
        <v>0</v>
      </c>
      <c r="BJ143" s="14" t="s">
        <v>84</v>
      </c>
      <c r="BK143" s="142">
        <f>ROUND(I143*H143,2)</f>
        <v>0</v>
      </c>
      <c r="BL143" s="14" t="s">
        <v>148</v>
      </c>
      <c r="BM143" s="244" t="s">
        <v>564</v>
      </c>
    </row>
    <row r="144" s="2" customFormat="1" ht="24.15" customHeight="1">
      <c r="A144" s="37"/>
      <c r="B144" s="38"/>
      <c r="C144" s="250" t="s">
        <v>216</v>
      </c>
      <c r="D144" s="250" t="s">
        <v>329</v>
      </c>
      <c r="E144" s="251" t="s">
        <v>565</v>
      </c>
      <c r="F144" s="252" t="s">
        <v>566</v>
      </c>
      <c r="G144" s="253" t="s">
        <v>387</v>
      </c>
      <c r="H144" s="254">
        <v>54</v>
      </c>
      <c r="I144" s="255"/>
      <c r="J144" s="256">
        <f>ROUND(I144*H144,2)</f>
        <v>0</v>
      </c>
      <c r="K144" s="257"/>
      <c r="L144" s="258"/>
      <c r="M144" s="259" t="s">
        <v>1</v>
      </c>
      <c r="N144" s="260" t="s">
        <v>41</v>
      </c>
      <c r="O144" s="90"/>
      <c r="P144" s="242">
        <f>O144*H144</f>
        <v>0</v>
      </c>
      <c r="Q144" s="242">
        <v>0.0026700000000000001</v>
      </c>
      <c r="R144" s="242">
        <f>Q144*H144</f>
        <v>0.14418</v>
      </c>
      <c r="S144" s="242">
        <v>0</v>
      </c>
      <c r="T144" s="24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44" t="s">
        <v>173</v>
      </c>
      <c r="AT144" s="244" t="s">
        <v>329</v>
      </c>
      <c r="AU144" s="244" t="s">
        <v>86</v>
      </c>
      <c r="AY144" s="14" t="s">
        <v>142</v>
      </c>
      <c r="BE144" s="142">
        <f>IF(N144="základní",J144,0)</f>
        <v>0</v>
      </c>
      <c r="BF144" s="142">
        <f>IF(N144="snížená",J144,0)</f>
        <v>0</v>
      </c>
      <c r="BG144" s="142">
        <f>IF(N144="zákl. přenesená",J144,0)</f>
        <v>0</v>
      </c>
      <c r="BH144" s="142">
        <f>IF(N144="sníž. přenesená",J144,0)</f>
        <v>0</v>
      </c>
      <c r="BI144" s="142">
        <f>IF(N144="nulová",J144,0)</f>
        <v>0</v>
      </c>
      <c r="BJ144" s="14" t="s">
        <v>84</v>
      </c>
      <c r="BK144" s="142">
        <f>ROUND(I144*H144,2)</f>
        <v>0</v>
      </c>
      <c r="BL144" s="14" t="s">
        <v>148</v>
      </c>
      <c r="BM144" s="244" t="s">
        <v>567</v>
      </c>
    </row>
    <row r="145" s="2" customFormat="1" ht="33" customHeight="1">
      <c r="A145" s="37"/>
      <c r="B145" s="38"/>
      <c r="C145" s="232" t="s">
        <v>220</v>
      </c>
      <c r="D145" s="232" t="s">
        <v>144</v>
      </c>
      <c r="E145" s="233" t="s">
        <v>568</v>
      </c>
      <c r="F145" s="234" t="s">
        <v>569</v>
      </c>
      <c r="G145" s="235" t="s">
        <v>152</v>
      </c>
      <c r="H145" s="236">
        <v>9</v>
      </c>
      <c r="I145" s="237"/>
      <c r="J145" s="238">
        <f>ROUND(I145*H145,2)</f>
        <v>0</v>
      </c>
      <c r="K145" s="239"/>
      <c r="L145" s="40"/>
      <c r="M145" s="240" t="s">
        <v>1</v>
      </c>
      <c r="N145" s="241" t="s">
        <v>41</v>
      </c>
      <c r="O145" s="90"/>
      <c r="P145" s="242">
        <f>O145*H145</f>
        <v>0</v>
      </c>
      <c r="Q145" s="242">
        <v>0</v>
      </c>
      <c r="R145" s="242">
        <f>Q145*H145</f>
        <v>0</v>
      </c>
      <c r="S145" s="242">
        <v>0</v>
      </c>
      <c r="T145" s="24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44" t="s">
        <v>148</v>
      </c>
      <c r="AT145" s="244" t="s">
        <v>144</v>
      </c>
      <c r="AU145" s="244" t="s">
        <v>86</v>
      </c>
      <c r="AY145" s="14" t="s">
        <v>142</v>
      </c>
      <c r="BE145" s="142">
        <f>IF(N145="základní",J145,0)</f>
        <v>0</v>
      </c>
      <c r="BF145" s="142">
        <f>IF(N145="snížená",J145,0)</f>
        <v>0</v>
      </c>
      <c r="BG145" s="142">
        <f>IF(N145="zákl. přenesená",J145,0)</f>
        <v>0</v>
      </c>
      <c r="BH145" s="142">
        <f>IF(N145="sníž. přenesená",J145,0)</f>
        <v>0</v>
      </c>
      <c r="BI145" s="142">
        <f>IF(N145="nulová",J145,0)</f>
        <v>0</v>
      </c>
      <c r="BJ145" s="14" t="s">
        <v>84</v>
      </c>
      <c r="BK145" s="142">
        <f>ROUND(I145*H145,2)</f>
        <v>0</v>
      </c>
      <c r="BL145" s="14" t="s">
        <v>148</v>
      </c>
      <c r="BM145" s="244" t="s">
        <v>570</v>
      </c>
    </row>
    <row r="146" s="2" customFormat="1" ht="16.5" customHeight="1">
      <c r="A146" s="37"/>
      <c r="B146" s="38"/>
      <c r="C146" s="250" t="s">
        <v>7</v>
      </c>
      <c r="D146" s="250" t="s">
        <v>329</v>
      </c>
      <c r="E146" s="251" t="s">
        <v>571</v>
      </c>
      <c r="F146" s="252" t="s">
        <v>572</v>
      </c>
      <c r="G146" s="253" t="s">
        <v>152</v>
      </c>
      <c r="H146" s="254">
        <v>9</v>
      </c>
      <c r="I146" s="255"/>
      <c r="J146" s="256">
        <f>ROUND(I146*H146,2)</f>
        <v>0</v>
      </c>
      <c r="K146" s="257"/>
      <c r="L146" s="258"/>
      <c r="M146" s="259" t="s">
        <v>1</v>
      </c>
      <c r="N146" s="260" t="s">
        <v>41</v>
      </c>
      <c r="O146" s="90"/>
      <c r="P146" s="242">
        <f>O146*H146</f>
        <v>0</v>
      </c>
      <c r="Q146" s="242">
        <v>0.00029999999999999997</v>
      </c>
      <c r="R146" s="242">
        <f>Q146*H146</f>
        <v>0.0026999999999999997</v>
      </c>
      <c r="S146" s="242">
        <v>0</v>
      </c>
      <c r="T146" s="24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44" t="s">
        <v>173</v>
      </c>
      <c r="AT146" s="244" t="s">
        <v>329</v>
      </c>
      <c r="AU146" s="244" t="s">
        <v>86</v>
      </c>
      <c r="AY146" s="14" t="s">
        <v>142</v>
      </c>
      <c r="BE146" s="142">
        <f>IF(N146="základní",J146,0)</f>
        <v>0</v>
      </c>
      <c r="BF146" s="142">
        <f>IF(N146="snížená",J146,0)</f>
        <v>0</v>
      </c>
      <c r="BG146" s="142">
        <f>IF(N146="zákl. přenesená",J146,0)</f>
        <v>0</v>
      </c>
      <c r="BH146" s="142">
        <f>IF(N146="sníž. přenesená",J146,0)</f>
        <v>0</v>
      </c>
      <c r="BI146" s="142">
        <f>IF(N146="nulová",J146,0)</f>
        <v>0</v>
      </c>
      <c r="BJ146" s="14" t="s">
        <v>84</v>
      </c>
      <c r="BK146" s="142">
        <f>ROUND(I146*H146,2)</f>
        <v>0</v>
      </c>
      <c r="BL146" s="14" t="s">
        <v>148</v>
      </c>
      <c r="BM146" s="244" t="s">
        <v>573</v>
      </c>
    </row>
    <row r="147" s="2" customFormat="1" ht="33" customHeight="1">
      <c r="A147" s="37"/>
      <c r="B147" s="38"/>
      <c r="C147" s="232" t="s">
        <v>296</v>
      </c>
      <c r="D147" s="232" t="s">
        <v>144</v>
      </c>
      <c r="E147" s="233" t="s">
        <v>574</v>
      </c>
      <c r="F147" s="234" t="s">
        <v>575</v>
      </c>
      <c r="G147" s="235" t="s">
        <v>152</v>
      </c>
      <c r="H147" s="236">
        <v>18</v>
      </c>
      <c r="I147" s="237"/>
      <c r="J147" s="238">
        <f>ROUND(I147*H147,2)</f>
        <v>0</v>
      </c>
      <c r="K147" s="239"/>
      <c r="L147" s="40"/>
      <c r="M147" s="240" t="s">
        <v>1</v>
      </c>
      <c r="N147" s="241" t="s">
        <v>41</v>
      </c>
      <c r="O147" s="90"/>
      <c r="P147" s="242">
        <f>O147*H147</f>
        <v>0</v>
      </c>
      <c r="Q147" s="242">
        <v>0</v>
      </c>
      <c r="R147" s="242">
        <f>Q147*H147</f>
        <v>0</v>
      </c>
      <c r="S147" s="242">
        <v>0</v>
      </c>
      <c r="T147" s="24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44" t="s">
        <v>148</v>
      </c>
      <c r="AT147" s="244" t="s">
        <v>144</v>
      </c>
      <c r="AU147" s="244" t="s">
        <v>86</v>
      </c>
      <c r="AY147" s="14" t="s">
        <v>142</v>
      </c>
      <c r="BE147" s="142">
        <f>IF(N147="základní",J147,0)</f>
        <v>0</v>
      </c>
      <c r="BF147" s="142">
        <f>IF(N147="snížená",J147,0)</f>
        <v>0</v>
      </c>
      <c r="BG147" s="142">
        <f>IF(N147="zákl. přenesená",J147,0)</f>
        <v>0</v>
      </c>
      <c r="BH147" s="142">
        <f>IF(N147="sníž. přenesená",J147,0)</f>
        <v>0</v>
      </c>
      <c r="BI147" s="142">
        <f>IF(N147="nulová",J147,0)</f>
        <v>0</v>
      </c>
      <c r="BJ147" s="14" t="s">
        <v>84</v>
      </c>
      <c r="BK147" s="142">
        <f>ROUND(I147*H147,2)</f>
        <v>0</v>
      </c>
      <c r="BL147" s="14" t="s">
        <v>148</v>
      </c>
      <c r="BM147" s="244" t="s">
        <v>576</v>
      </c>
    </row>
    <row r="148" s="2" customFormat="1" ht="21.75" customHeight="1">
      <c r="A148" s="37"/>
      <c r="B148" s="38"/>
      <c r="C148" s="250" t="s">
        <v>300</v>
      </c>
      <c r="D148" s="250" t="s">
        <v>329</v>
      </c>
      <c r="E148" s="251" t="s">
        <v>577</v>
      </c>
      <c r="F148" s="252" t="s">
        <v>578</v>
      </c>
      <c r="G148" s="253" t="s">
        <v>152</v>
      </c>
      <c r="H148" s="254">
        <v>9</v>
      </c>
      <c r="I148" s="255"/>
      <c r="J148" s="256">
        <f>ROUND(I148*H148,2)</f>
        <v>0</v>
      </c>
      <c r="K148" s="257"/>
      <c r="L148" s="258"/>
      <c r="M148" s="259" t="s">
        <v>1</v>
      </c>
      <c r="N148" s="260" t="s">
        <v>41</v>
      </c>
      <c r="O148" s="90"/>
      <c r="P148" s="242">
        <f>O148*H148</f>
        <v>0</v>
      </c>
      <c r="Q148" s="242">
        <v>0.00064999999999999997</v>
      </c>
      <c r="R148" s="242">
        <f>Q148*H148</f>
        <v>0.0058499999999999993</v>
      </c>
      <c r="S148" s="242">
        <v>0</v>
      </c>
      <c r="T148" s="24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44" t="s">
        <v>173</v>
      </c>
      <c r="AT148" s="244" t="s">
        <v>329</v>
      </c>
      <c r="AU148" s="244" t="s">
        <v>86</v>
      </c>
      <c r="AY148" s="14" t="s">
        <v>142</v>
      </c>
      <c r="BE148" s="142">
        <f>IF(N148="základní",J148,0)</f>
        <v>0</v>
      </c>
      <c r="BF148" s="142">
        <f>IF(N148="snížená",J148,0)</f>
        <v>0</v>
      </c>
      <c r="BG148" s="142">
        <f>IF(N148="zákl. přenesená",J148,0)</f>
        <v>0</v>
      </c>
      <c r="BH148" s="142">
        <f>IF(N148="sníž. přenesená",J148,0)</f>
        <v>0</v>
      </c>
      <c r="BI148" s="142">
        <f>IF(N148="nulová",J148,0)</f>
        <v>0</v>
      </c>
      <c r="BJ148" s="14" t="s">
        <v>84</v>
      </c>
      <c r="BK148" s="142">
        <f>ROUND(I148*H148,2)</f>
        <v>0</v>
      </c>
      <c r="BL148" s="14" t="s">
        <v>148</v>
      </c>
      <c r="BM148" s="244" t="s">
        <v>579</v>
      </c>
    </row>
    <row r="149" s="2" customFormat="1" ht="24.15" customHeight="1">
      <c r="A149" s="37"/>
      <c r="B149" s="38"/>
      <c r="C149" s="232" t="s">
        <v>304</v>
      </c>
      <c r="D149" s="232" t="s">
        <v>144</v>
      </c>
      <c r="E149" s="233" t="s">
        <v>692</v>
      </c>
      <c r="F149" s="234" t="s">
        <v>693</v>
      </c>
      <c r="G149" s="235" t="s">
        <v>152</v>
      </c>
      <c r="H149" s="236">
        <v>9</v>
      </c>
      <c r="I149" s="237"/>
      <c r="J149" s="238">
        <f>ROUND(I149*H149,2)</f>
        <v>0</v>
      </c>
      <c r="K149" s="239"/>
      <c r="L149" s="40"/>
      <c r="M149" s="240" t="s">
        <v>1</v>
      </c>
      <c r="N149" s="241" t="s">
        <v>41</v>
      </c>
      <c r="O149" s="90"/>
      <c r="P149" s="242">
        <f>O149*H149</f>
        <v>0</v>
      </c>
      <c r="Q149" s="242">
        <v>0</v>
      </c>
      <c r="R149" s="242">
        <f>Q149*H149</f>
        <v>0</v>
      </c>
      <c r="S149" s="242">
        <v>0</v>
      </c>
      <c r="T149" s="24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44" t="s">
        <v>148</v>
      </c>
      <c r="AT149" s="244" t="s">
        <v>144</v>
      </c>
      <c r="AU149" s="244" t="s">
        <v>86</v>
      </c>
      <c r="AY149" s="14" t="s">
        <v>142</v>
      </c>
      <c r="BE149" s="142">
        <f>IF(N149="základní",J149,0)</f>
        <v>0</v>
      </c>
      <c r="BF149" s="142">
        <f>IF(N149="snížená",J149,0)</f>
        <v>0</v>
      </c>
      <c r="BG149" s="142">
        <f>IF(N149="zákl. přenesená",J149,0)</f>
        <v>0</v>
      </c>
      <c r="BH149" s="142">
        <f>IF(N149="sníž. přenesená",J149,0)</f>
        <v>0</v>
      </c>
      <c r="BI149" s="142">
        <f>IF(N149="nulová",J149,0)</f>
        <v>0</v>
      </c>
      <c r="BJ149" s="14" t="s">
        <v>84</v>
      </c>
      <c r="BK149" s="142">
        <f>ROUND(I149*H149,2)</f>
        <v>0</v>
      </c>
      <c r="BL149" s="14" t="s">
        <v>148</v>
      </c>
      <c r="BM149" s="244" t="s">
        <v>774</v>
      </c>
    </row>
    <row r="150" s="2" customFormat="1" ht="24.15" customHeight="1">
      <c r="A150" s="37"/>
      <c r="B150" s="38"/>
      <c r="C150" s="250" t="s">
        <v>308</v>
      </c>
      <c r="D150" s="250" t="s">
        <v>329</v>
      </c>
      <c r="E150" s="251" t="s">
        <v>695</v>
      </c>
      <c r="F150" s="252" t="s">
        <v>696</v>
      </c>
      <c r="G150" s="253" t="s">
        <v>152</v>
      </c>
      <c r="H150" s="254">
        <v>9</v>
      </c>
      <c r="I150" s="255"/>
      <c r="J150" s="256">
        <f>ROUND(I150*H150,2)</f>
        <v>0</v>
      </c>
      <c r="K150" s="257"/>
      <c r="L150" s="258"/>
      <c r="M150" s="259" t="s">
        <v>1</v>
      </c>
      <c r="N150" s="260" t="s">
        <v>41</v>
      </c>
      <c r="O150" s="90"/>
      <c r="P150" s="242">
        <f>O150*H150</f>
        <v>0</v>
      </c>
      <c r="Q150" s="242">
        <v>0.0030500000000000002</v>
      </c>
      <c r="R150" s="242">
        <f>Q150*H150</f>
        <v>0.027450000000000002</v>
      </c>
      <c r="S150" s="242">
        <v>0</v>
      </c>
      <c r="T150" s="24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44" t="s">
        <v>173</v>
      </c>
      <c r="AT150" s="244" t="s">
        <v>329</v>
      </c>
      <c r="AU150" s="244" t="s">
        <v>86</v>
      </c>
      <c r="AY150" s="14" t="s">
        <v>142</v>
      </c>
      <c r="BE150" s="142">
        <f>IF(N150="základní",J150,0)</f>
        <v>0</v>
      </c>
      <c r="BF150" s="142">
        <f>IF(N150="snížená",J150,0)</f>
        <v>0</v>
      </c>
      <c r="BG150" s="142">
        <f>IF(N150="zákl. přenesená",J150,0)</f>
        <v>0</v>
      </c>
      <c r="BH150" s="142">
        <f>IF(N150="sníž. přenesená",J150,0)</f>
        <v>0</v>
      </c>
      <c r="BI150" s="142">
        <f>IF(N150="nulová",J150,0)</f>
        <v>0</v>
      </c>
      <c r="BJ150" s="14" t="s">
        <v>84</v>
      </c>
      <c r="BK150" s="142">
        <f>ROUND(I150*H150,2)</f>
        <v>0</v>
      </c>
      <c r="BL150" s="14" t="s">
        <v>148</v>
      </c>
      <c r="BM150" s="244" t="s">
        <v>775</v>
      </c>
    </row>
    <row r="151" s="2" customFormat="1" ht="24.15" customHeight="1">
      <c r="A151" s="37"/>
      <c r="B151" s="38"/>
      <c r="C151" s="250" t="s">
        <v>312</v>
      </c>
      <c r="D151" s="250" t="s">
        <v>329</v>
      </c>
      <c r="E151" s="251" t="s">
        <v>698</v>
      </c>
      <c r="F151" s="252" t="s">
        <v>699</v>
      </c>
      <c r="G151" s="253" t="s">
        <v>152</v>
      </c>
      <c r="H151" s="254">
        <v>9</v>
      </c>
      <c r="I151" s="255"/>
      <c r="J151" s="256">
        <f>ROUND(I151*H151,2)</f>
        <v>0</v>
      </c>
      <c r="K151" s="257"/>
      <c r="L151" s="258"/>
      <c r="M151" s="259" t="s">
        <v>1</v>
      </c>
      <c r="N151" s="260" t="s">
        <v>41</v>
      </c>
      <c r="O151" s="90"/>
      <c r="P151" s="242">
        <f>O151*H151</f>
        <v>0</v>
      </c>
      <c r="Q151" s="242">
        <v>0.013299999999999999</v>
      </c>
      <c r="R151" s="242">
        <f>Q151*H151</f>
        <v>0.1197</v>
      </c>
      <c r="S151" s="242">
        <v>0</v>
      </c>
      <c r="T151" s="24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44" t="s">
        <v>173</v>
      </c>
      <c r="AT151" s="244" t="s">
        <v>329</v>
      </c>
      <c r="AU151" s="244" t="s">
        <v>86</v>
      </c>
      <c r="AY151" s="14" t="s">
        <v>142</v>
      </c>
      <c r="BE151" s="142">
        <f>IF(N151="základní",J151,0)</f>
        <v>0</v>
      </c>
      <c r="BF151" s="142">
        <f>IF(N151="snížená",J151,0)</f>
        <v>0</v>
      </c>
      <c r="BG151" s="142">
        <f>IF(N151="zákl. přenesená",J151,0)</f>
        <v>0</v>
      </c>
      <c r="BH151" s="142">
        <f>IF(N151="sníž. přenesená",J151,0)</f>
        <v>0</v>
      </c>
      <c r="BI151" s="142">
        <f>IF(N151="nulová",J151,0)</f>
        <v>0</v>
      </c>
      <c r="BJ151" s="14" t="s">
        <v>84</v>
      </c>
      <c r="BK151" s="142">
        <f>ROUND(I151*H151,2)</f>
        <v>0</v>
      </c>
      <c r="BL151" s="14" t="s">
        <v>148</v>
      </c>
      <c r="BM151" s="244" t="s">
        <v>776</v>
      </c>
    </row>
    <row r="152" s="2" customFormat="1" ht="24.15" customHeight="1">
      <c r="A152" s="37"/>
      <c r="B152" s="38"/>
      <c r="C152" s="250" t="s">
        <v>316</v>
      </c>
      <c r="D152" s="250" t="s">
        <v>329</v>
      </c>
      <c r="E152" s="251" t="s">
        <v>701</v>
      </c>
      <c r="F152" s="252" t="s">
        <v>702</v>
      </c>
      <c r="G152" s="253" t="s">
        <v>152</v>
      </c>
      <c r="H152" s="254">
        <v>9</v>
      </c>
      <c r="I152" s="255"/>
      <c r="J152" s="256">
        <f>ROUND(I152*H152,2)</f>
        <v>0</v>
      </c>
      <c r="K152" s="257"/>
      <c r="L152" s="258"/>
      <c r="M152" s="259" t="s">
        <v>1</v>
      </c>
      <c r="N152" s="260" t="s">
        <v>41</v>
      </c>
      <c r="O152" s="90"/>
      <c r="P152" s="242">
        <f>O152*H152</f>
        <v>0</v>
      </c>
      <c r="Q152" s="242">
        <v>0.0035000000000000001</v>
      </c>
      <c r="R152" s="242">
        <f>Q152*H152</f>
        <v>0.0315</v>
      </c>
      <c r="S152" s="242">
        <v>0</v>
      </c>
      <c r="T152" s="24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44" t="s">
        <v>173</v>
      </c>
      <c r="AT152" s="244" t="s">
        <v>329</v>
      </c>
      <c r="AU152" s="244" t="s">
        <v>86</v>
      </c>
      <c r="AY152" s="14" t="s">
        <v>142</v>
      </c>
      <c r="BE152" s="142">
        <f>IF(N152="základní",J152,0)</f>
        <v>0</v>
      </c>
      <c r="BF152" s="142">
        <f>IF(N152="snížená",J152,0)</f>
        <v>0</v>
      </c>
      <c r="BG152" s="142">
        <f>IF(N152="zákl. přenesená",J152,0)</f>
        <v>0</v>
      </c>
      <c r="BH152" s="142">
        <f>IF(N152="sníž. přenesená",J152,0)</f>
        <v>0</v>
      </c>
      <c r="BI152" s="142">
        <f>IF(N152="nulová",J152,0)</f>
        <v>0</v>
      </c>
      <c r="BJ152" s="14" t="s">
        <v>84</v>
      </c>
      <c r="BK152" s="142">
        <f>ROUND(I152*H152,2)</f>
        <v>0</v>
      </c>
      <c r="BL152" s="14" t="s">
        <v>148</v>
      </c>
      <c r="BM152" s="244" t="s">
        <v>777</v>
      </c>
    </row>
    <row r="153" s="2" customFormat="1" ht="24.15" customHeight="1">
      <c r="A153" s="37"/>
      <c r="B153" s="38"/>
      <c r="C153" s="232" t="s">
        <v>320</v>
      </c>
      <c r="D153" s="232" t="s">
        <v>144</v>
      </c>
      <c r="E153" s="233" t="s">
        <v>736</v>
      </c>
      <c r="F153" s="234" t="s">
        <v>737</v>
      </c>
      <c r="G153" s="235" t="s">
        <v>152</v>
      </c>
      <c r="H153" s="236">
        <v>9</v>
      </c>
      <c r="I153" s="237"/>
      <c r="J153" s="238">
        <f>ROUND(I153*H153,2)</f>
        <v>0</v>
      </c>
      <c r="K153" s="239"/>
      <c r="L153" s="40"/>
      <c r="M153" s="240" t="s">
        <v>1</v>
      </c>
      <c r="N153" s="241" t="s">
        <v>41</v>
      </c>
      <c r="O153" s="90"/>
      <c r="P153" s="242">
        <f>O153*H153</f>
        <v>0</v>
      </c>
      <c r="Q153" s="242">
        <v>0.38627</v>
      </c>
      <c r="R153" s="242">
        <f>Q153*H153</f>
        <v>3.4764300000000001</v>
      </c>
      <c r="S153" s="242">
        <v>0</v>
      </c>
      <c r="T153" s="24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44" t="s">
        <v>148</v>
      </c>
      <c r="AT153" s="244" t="s">
        <v>144</v>
      </c>
      <c r="AU153" s="244" t="s">
        <v>86</v>
      </c>
      <c r="AY153" s="14" t="s">
        <v>142</v>
      </c>
      <c r="BE153" s="142">
        <f>IF(N153="základní",J153,0)</f>
        <v>0</v>
      </c>
      <c r="BF153" s="142">
        <f>IF(N153="snížená",J153,0)</f>
        <v>0</v>
      </c>
      <c r="BG153" s="142">
        <f>IF(N153="zákl. přenesená",J153,0)</f>
        <v>0</v>
      </c>
      <c r="BH153" s="142">
        <f>IF(N153="sníž. přenesená",J153,0)</f>
        <v>0</v>
      </c>
      <c r="BI153" s="142">
        <f>IF(N153="nulová",J153,0)</f>
        <v>0</v>
      </c>
      <c r="BJ153" s="14" t="s">
        <v>84</v>
      </c>
      <c r="BK153" s="142">
        <f>ROUND(I153*H153,2)</f>
        <v>0</v>
      </c>
      <c r="BL153" s="14" t="s">
        <v>148</v>
      </c>
      <c r="BM153" s="244" t="s">
        <v>778</v>
      </c>
    </row>
    <row r="154" s="2" customFormat="1" ht="16.5" customHeight="1">
      <c r="A154" s="37"/>
      <c r="B154" s="38"/>
      <c r="C154" s="250" t="s">
        <v>324</v>
      </c>
      <c r="D154" s="250" t="s">
        <v>329</v>
      </c>
      <c r="E154" s="251" t="s">
        <v>739</v>
      </c>
      <c r="F154" s="252" t="s">
        <v>740</v>
      </c>
      <c r="G154" s="253" t="s">
        <v>152</v>
      </c>
      <c r="H154" s="254">
        <v>9</v>
      </c>
      <c r="I154" s="255"/>
      <c r="J154" s="256">
        <f>ROUND(I154*H154,2)</f>
        <v>0</v>
      </c>
      <c r="K154" s="257"/>
      <c r="L154" s="258"/>
      <c r="M154" s="259" t="s">
        <v>1</v>
      </c>
      <c r="N154" s="260" t="s">
        <v>41</v>
      </c>
      <c r="O154" s="90"/>
      <c r="P154" s="242">
        <f>O154*H154</f>
        <v>0</v>
      </c>
      <c r="Q154" s="242">
        <v>0.70499999999999996</v>
      </c>
      <c r="R154" s="242">
        <f>Q154*H154</f>
        <v>6.3449999999999998</v>
      </c>
      <c r="S154" s="242">
        <v>0</v>
      </c>
      <c r="T154" s="24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44" t="s">
        <v>173</v>
      </c>
      <c r="AT154" s="244" t="s">
        <v>329</v>
      </c>
      <c r="AU154" s="244" t="s">
        <v>86</v>
      </c>
      <c r="AY154" s="14" t="s">
        <v>142</v>
      </c>
      <c r="BE154" s="142">
        <f>IF(N154="základní",J154,0)</f>
        <v>0</v>
      </c>
      <c r="BF154" s="142">
        <f>IF(N154="snížená",J154,0)</f>
        <v>0</v>
      </c>
      <c r="BG154" s="142">
        <f>IF(N154="zákl. přenesená",J154,0)</f>
        <v>0</v>
      </c>
      <c r="BH154" s="142">
        <f>IF(N154="sníž. přenesená",J154,0)</f>
        <v>0</v>
      </c>
      <c r="BI154" s="142">
        <f>IF(N154="nulová",J154,0)</f>
        <v>0</v>
      </c>
      <c r="BJ154" s="14" t="s">
        <v>84</v>
      </c>
      <c r="BK154" s="142">
        <f>ROUND(I154*H154,2)</f>
        <v>0</v>
      </c>
      <c r="BL154" s="14" t="s">
        <v>148</v>
      </c>
      <c r="BM154" s="244" t="s">
        <v>779</v>
      </c>
    </row>
    <row r="155" s="2" customFormat="1" ht="24.15" customHeight="1">
      <c r="A155" s="37"/>
      <c r="B155" s="38"/>
      <c r="C155" s="250" t="s">
        <v>328</v>
      </c>
      <c r="D155" s="250" t="s">
        <v>329</v>
      </c>
      <c r="E155" s="251" t="s">
        <v>742</v>
      </c>
      <c r="F155" s="252" t="s">
        <v>743</v>
      </c>
      <c r="G155" s="253" t="s">
        <v>152</v>
      </c>
      <c r="H155" s="254">
        <v>9</v>
      </c>
      <c r="I155" s="255"/>
      <c r="J155" s="256">
        <f>ROUND(I155*H155,2)</f>
        <v>0</v>
      </c>
      <c r="K155" s="257"/>
      <c r="L155" s="258"/>
      <c r="M155" s="259" t="s">
        <v>1</v>
      </c>
      <c r="N155" s="260" t="s">
        <v>41</v>
      </c>
      <c r="O155" s="90"/>
      <c r="P155" s="242">
        <f>O155*H155</f>
        <v>0</v>
      </c>
      <c r="Q155" s="242">
        <v>0.45000000000000001</v>
      </c>
      <c r="R155" s="242">
        <f>Q155*H155</f>
        <v>4.0499999999999998</v>
      </c>
      <c r="S155" s="242">
        <v>0</v>
      </c>
      <c r="T155" s="24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44" t="s">
        <v>173</v>
      </c>
      <c r="AT155" s="244" t="s">
        <v>329</v>
      </c>
      <c r="AU155" s="244" t="s">
        <v>86</v>
      </c>
      <c r="AY155" s="14" t="s">
        <v>142</v>
      </c>
      <c r="BE155" s="142">
        <f>IF(N155="základní",J155,0)</f>
        <v>0</v>
      </c>
      <c r="BF155" s="142">
        <f>IF(N155="snížená",J155,0)</f>
        <v>0</v>
      </c>
      <c r="BG155" s="142">
        <f>IF(N155="zákl. přenesená",J155,0)</f>
        <v>0</v>
      </c>
      <c r="BH155" s="142">
        <f>IF(N155="sníž. přenesená",J155,0)</f>
        <v>0</v>
      </c>
      <c r="BI155" s="142">
        <f>IF(N155="nulová",J155,0)</f>
        <v>0</v>
      </c>
      <c r="BJ155" s="14" t="s">
        <v>84</v>
      </c>
      <c r="BK155" s="142">
        <f>ROUND(I155*H155,2)</f>
        <v>0</v>
      </c>
      <c r="BL155" s="14" t="s">
        <v>148</v>
      </c>
      <c r="BM155" s="244" t="s">
        <v>780</v>
      </c>
    </row>
    <row r="156" s="2" customFormat="1" ht="24.15" customHeight="1">
      <c r="A156" s="37"/>
      <c r="B156" s="38"/>
      <c r="C156" s="250" t="s">
        <v>333</v>
      </c>
      <c r="D156" s="250" t="s">
        <v>329</v>
      </c>
      <c r="E156" s="251" t="s">
        <v>745</v>
      </c>
      <c r="F156" s="252" t="s">
        <v>746</v>
      </c>
      <c r="G156" s="253" t="s">
        <v>152</v>
      </c>
      <c r="H156" s="254">
        <v>9</v>
      </c>
      <c r="I156" s="255"/>
      <c r="J156" s="256">
        <f>ROUND(I156*H156,2)</f>
        <v>0</v>
      </c>
      <c r="K156" s="257"/>
      <c r="L156" s="258"/>
      <c r="M156" s="259" t="s">
        <v>1</v>
      </c>
      <c r="N156" s="260" t="s">
        <v>41</v>
      </c>
      <c r="O156" s="90"/>
      <c r="P156" s="242">
        <f>O156*H156</f>
        <v>0</v>
      </c>
      <c r="Q156" s="242">
        <v>0.89100000000000001</v>
      </c>
      <c r="R156" s="242">
        <f>Q156*H156</f>
        <v>8.0190000000000001</v>
      </c>
      <c r="S156" s="242">
        <v>0</v>
      </c>
      <c r="T156" s="24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44" t="s">
        <v>173</v>
      </c>
      <c r="AT156" s="244" t="s">
        <v>329</v>
      </c>
      <c r="AU156" s="244" t="s">
        <v>86</v>
      </c>
      <c r="AY156" s="14" t="s">
        <v>142</v>
      </c>
      <c r="BE156" s="142">
        <f>IF(N156="základní",J156,0)</f>
        <v>0</v>
      </c>
      <c r="BF156" s="142">
        <f>IF(N156="snížená",J156,0)</f>
        <v>0</v>
      </c>
      <c r="BG156" s="142">
        <f>IF(N156="zákl. přenesená",J156,0)</f>
        <v>0</v>
      </c>
      <c r="BH156" s="142">
        <f>IF(N156="sníž. přenesená",J156,0)</f>
        <v>0</v>
      </c>
      <c r="BI156" s="142">
        <f>IF(N156="nulová",J156,0)</f>
        <v>0</v>
      </c>
      <c r="BJ156" s="14" t="s">
        <v>84</v>
      </c>
      <c r="BK156" s="142">
        <f>ROUND(I156*H156,2)</f>
        <v>0</v>
      </c>
      <c r="BL156" s="14" t="s">
        <v>148</v>
      </c>
      <c r="BM156" s="244" t="s">
        <v>781</v>
      </c>
    </row>
    <row r="157" s="2" customFormat="1" ht="24.15" customHeight="1">
      <c r="A157" s="37"/>
      <c r="B157" s="38"/>
      <c r="C157" s="232" t="s">
        <v>337</v>
      </c>
      <c r="D157" s="232" t="s">
        <v>144</v>
      </c>
      <c r="E157" s="233" t="s">
        <v>748</v>
      </c>
      <c r="F157" s="234" t="s">
        <v>749</v>
      </c>
      <c r="G157" s="235" t="s">
        <v>152</v>
      </c>
      <c r="H157" s="236">
        <v>9</v>
      </c>
      <c r="I157" s="237"/>
      <c r="J157" s="238">
        <f>ROUND(I157*H157,2)</f>
        <v>0</v>
      </c>
      <c r="K157" s="239"/>
      <c r="L157" s="40"/>
      <c r="M157" s="240" t="s">
        <v>1</v>
      </c>
      <c r="N157" s="241" t="s">
        <v>41</v>
      </c>
      <c r="O157" s="90"/>
      <c r="P157" s="242">
        <f>O157*H157</f>
        <v>0</v>
      </c>
      <c r="Q157" s="242">
        <v>0.050500000000000003</v>
      </c>
      <c r="R157" s="242">
        <f>Q157*H157</f>
        <v>0.45450000000000002</v>
      </c>
      <c r="S157" s="242">
        <v>0</v>
      </c>
      <c r="T157" s="24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44" t="s">
        <v>148</v>
      </c>
      <c r="AT157" s="244" t="s">
        <v>144</v>
      </c>
      <c r="AU157" s="244" t="s">
        <v>86</v>
      </c>
      <c r="AY157" s="14" t="s">
        <v>142</v>
      </c>
      <c r="BE157" s="142">
        <f>IF(N157="základní",J157,0)</f>
        <v>0</v>
      </c>
      <c r="BF157" s="142">
        <f>IF(N157="snížená",J157,0)</f>
        <v>0</v>
      </c>
      <c r="BG157" s="142">
        <f>IF(N157="zákl. přenesená",J157,0)</f>
        <v>0</v>
      </c>
      <c r="BH157" s="142">
        <f>IF(N157="sníž. přenesená",J157,0)</f>
        <v>0</v>
      </c>
      <c r="BI157" s="142">
        <f>IF(N157="nulová",J157,0)</f>
        <v>0</v>
      </c>
      <c r="BJ157" s="14" t="s">
        <v>84</v>
      </c>
      <c r="BK157" s="142">
        <f>ROUND(I157*H157,2)</f>
        <v>0</v>
      </c>
      <c r="BL157" s="14" t="s">
        <v>148</v>
      </c>
      <c r="BM157" s="244" t="s">
        <v>782</v>
      </c>
    </row>
    <row r="158" s="2" customFormat="1" ht="24.15" customHeight="1">
      <c r="A158" s="37"/>
      <c r="B158" s="38"/>
      <c r="C158" s="250" t="s">
        <v>343</v>
      </c>
      <c r="D158" s="250" t="s">
        <v>329</v>
      </c>
      <c r="E158" s="251" t="s">
        <v>751</v>
      </c>
      <c r="F158" s="252" t="s">
        <v>752</v>
      </c>
      <c r="G158" s="253" t="s">
        <v>152</v>
      </c>
      <c r="H158" s="254">
        <v>9</v>
      </c>
      <c r="I158" s="255"/>
      <c r="J158" s="256">
        <f>ROUND(I158*H158,2)</f>
        <v>0</v>
      </c>
      <c r="K158" s="257"/>
      <c r="L158" s="258"/>
      <c r="M158" s="259" t="s">
        <v>1</v>
      </c>
      <c r="N158" s="260" t="s">
        <v>41</v>
      </c>
      <c r="O158" s="90"/>
      <c r="P158" s="242">
        <f>O158*H158</f>
        <v>0</v>
      </c>
      <c r="Q158" s="242">
        <v>0.29999999999999999</v>
      </c>
      <c r="R158" s="242">
        <f>Q158*H158</f>
        <v>2.6999999999999997</v>
      </c>
      <c r="S158" s="242">
        <v>0</v>
      </c>
      <c r="T158" s="24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44" t="s">
        <v>173</v>
      </c>
      <c r="AT158" s="244" t="s">
        <v>329</v>
      </c>
      <c r="AU158" s="244" t="s">
        <v>86</v>
      </c>
      <c r="AY158" s="14" t="s">
        <v>142</v>
      </c>
      <c r="BE158" s="142">
        <f>IF(N158="základní",J158,0)</f>
        <v>0</v>
      </c>
      <c r="BF158" s="142">
        <f>IF(N158="snížená",J158,0)</f>
        <v>0</v>
      </c>
      <c r="BG158" s="142">
        <f>IF(N158="zákl. přenesená",J158,0)</f>
        <v>0</v>
      </c>
      <c r="BH158" s="142">
        <f>IF(N158="sníž. přenesená",J158,0)</f>
        <v>0</v>
      </c>
      <c r="BI158" s="142">
        <f>IF(N158="nulová",J158,0)</f>
        <v>0</v>
      </c>
      <c r="BJ158" s="14" t="s">
        <v>84</v>
      </c>
      <c r="BK158" s="142">
        <f>ROUND(I158*H158,2)</f>
        <v>0</v>
      </c>
      <c r="BL158" s="14" t="s">
        <v>148</v>
      </c>
      <c r="BM158" s="244" t="s">
        <v>783</v>
      </c>
    </row>
    <row r="159" s="2" customFormat="1" ht="24.15" customHeight="1">
      <c r="A159" s="37"/>
      <c r="B159" s="38"/>
      <c r="C159" s="232" t="s">
        <v>347</v>
      </c>
      <c r="D159" s="232" t="s">
        <v>144</v>
      </c>
      <c r="E159" s="233" t="s">
        <v>616</v>
      </c>
      <c r="F159" s="234" t="s">
        <v>617</v>
      </c>
      <c r="G159" s="235" t="s">
        <v>152</v>
      </c>
      <c r="H159" s="236">
        <v>9</v>
      </c>
      <c r="I159" s="237"/>
      <c r="J159" s="238">
        <f>ROUND(I159*H159,2)</f>
        <v>0</v>
      </c>
      <c r="K159" s="239"/>
      <c r="L159" s="40"/>
      <c r="M159" s="240" t="s">
        <v>1</v>
      </c>
      <c r="N159" s="241" t="s">
        <v>41</v>
      </c>
      <c r="O159" s="90"/>
      <c r="P159" s="242">
        <f>O159*H159</f>
        <v>0</v>
      </c>
      <c r="Q159" s="242">
        <v>0.040050000000000002</v>
      </c>
      <c r="R159" s="242">
        <f>Q159*H159</f>
        <v>0.36045000000000005</v>
      </c>
      <c r="S159" s="242">
        <v>0</v>
      </c>
      <c r="T159" s="24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44" t="s">
        <v>148</v>
      </c>
      <c r="AT159" s="244" t="s">
        <v>144</v>
      </c>
      <c r="AU159" s="244" t="s">
        <v>86</v>
      </c>
      <c r="AY159" s="14" t="s">
        <v>142</v>
      </c>
      <c r="BE159" s="142">
        <f>IF(N159="základní",J159,0)</f>
        <v>0</v>
      </c>
      <c r="BF159" s="142">
        <f>IF(N159="snížená",J159,0)</f>
        <v>0</v>
      </c>
      <c r="BG159" s="142">
        <f>IF(N159="zákl. přenesená",J159,0)</f>
        <v>0</v>
      </c>
      <c r="BH159" s="142">
        <f>IF(N159="sníž. přenesená",J159,0)</f>
        <v>0</v>
      </c>
      <c r="BI159" s="142">
        <f>IF(N159="nulová",J159,0)</f>
        <v>0</v>
      </c>
      <c r="BJ159" s="14" t="s">
        <v>84</v>
      </c>
      <c r="BK159" s="142">
        <f>ROUND(I159*H159,2)</f>
        <v>0</v>
      </c>
      <c r="BL159" s="14" t="s">
        <v>148</v>
      </c>
      <c r="BM159" s="244" t="s">
        <v>618</v>
      </c>
    </row>
    <row r="160" s="2" customFormat="1" ht="33" customHeight="1">
      <c r="A160" s="37"/>
      <c r="B160" s="38"/>
      <c r="C160" s="232" t="s">
        <v>352</v>
      </c>
      <c r="D160" s="232" t="s">
        <v>144</v>
      </c>
      <c r="E160" s="233" t="s">
        <v>479</v>
      </c>
      <c r="F160" s="234" t="s">
        <v>480</v>
      </c>
      <c r="G160" s="235" t="s">
        <v>152</v>
      </c>
      <c r="H160" s="236">
        <v>8</v>
      </c>
      <c r="I160" s="237"/>
      <c r="J160" s="238">
        <f>ROUND(I160*H160,2)</f>
        <v>0</v>
      </c>
      <c r="K160" s="239"/>
      <c r="L160" s="40"/>
      <c r="M160" s="240" t="s">
        <v>1</v>
      </c>
      <c r="N160" s="241" t="s">
        <v>41</v>
      </c>
      <c r="O160" s="90"/>
      <c r="P160" s="242">
        <f>O160*H160</f>
        <v>0</v>
      </c>
      <c r="Q160" s="242">
        <v>0.00792</v>
      </c>
      <c r="R160" s="242">
        <f>Q160*H160</f>
        <v>0.06336</v>
      </c>
      <c r="S160" s="242">
        <v>0</v>
      </c>
      <c r="T160" s="243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44" t="s">
        <v>148</v>
      </c>
      <c r="AT160" s="244" t="s">
        <v>144</v>
      </c>
      <c r="AU160" s="244" t="s">
        <v>86</v>
      </c>
      <c r="AY160" s="14" t="s">
        <v>142</v>
      </c>
      <c r="BE160" s="142">
        <f>IF(N160="základní",J160,0)</f>
        <v>0</v>
      </c>
      <c r="BF160" s="142">
        <f>IF(N160="snížená",J160,0)</f>
        <v>0</v>
      </c>
      <c r="BG160" s="142">
        <f>IF(N160="zákl. přenesená",J160,0)</f>
        <v>0</v>
      </c>
      <c r="BH160" s="142">
        <f>IF(N160="sníž. přenesená",J160,0)</f>
        <v>0</v>
      </c>
      <c r="BI160" s="142">
        <f>IF(N160="nulová",J160,0)</f>
        <v>0</v>
      </c>
      <c r="BJ160" s="14" t="s">
        <v>84</v>
      </c>
      <c r="BK160" s="142">
        <f>ROUND(I160*H160,2)</f>
        <v>0</v>
      </c>
      <c r="BL160" s="14" t="s">
        <v>148</v>
      </c>
      <c r="BM160" s="244" t="s">
        <v>620</v>
      </c>
    </row>
    <row r="161" s="2" customFormat="1" ht="33" customHeight="1">
      <c r="A161" s="37"/>
      <c r="B161" s="38"/>
      <c r="C161" s="232" t="s">
        <v>356</v>
      </c>
      <c r="D161" s="232" t="s">
        <v>144</v>
      </c>
      <c r="E161" s="233" t="s">
        <v>621</v>
      </c>
      <c r="F161" s="234" t="s">
        <v>622</v>
      </c>
      <c r="G161" s="235" t="s">
        <v>152</v>
      </c>
      <c r="H161" s="236">
        <v>1</v>
      </c>
      <c r="I161" s="237"/>
      <c r="J161" s="238">
        <f>ROUND(I161*H161,2)</f>
        <v>0</v>
      </c>
      <c r="K161" s="239"/>
      <c r="L161" s="40"/>
      <c r="M161" s="240" t="s">
        <v>1</v>
      </c>
      <c r="N161" s="241" t="s">
        <v>41</v>
      </c>
      <c r="O161" s="90"/>
      <c r="P161" s="242">
        <f>O161*H161</f>
        <v>0</v>
      </c>
      <c r="Q161" s="242">
        <v>0.01189</v>
      </c>
      <c r="R161" s="242">
        <f>Q161*H161</f>
        <v>0.01189</v>
      </c>
      <c r="S161" s="242">
        <v>0</v>
      </c>
      <c r="T161" s="24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44" t="s">
        <v>148</v>
      </c>
      <c r="AT161" s="244" t="s">
        <v>144</v>
      </c>
      <c r="AU161" s="244" t="s">
        <v>86</v>
      </c>
      <c r="AY161" s="14" t="s">
        <v>142</v>
      </c>
      <c r="BE161" s="142">
        <f>IF(N161="základní",J161,0)</f>
        <v>0</v>
      </c>
      <c r="BF161" s="142">
        <f>IF(N161="snížená",J161,0)</f>
        <v>0</v>
      </c>
      <c r="BG161" s="142">
        <f>IF(N161="zákl. přenesená",J161,0)</f>
        <v>0</v>
      </c>
      <c r="BH161" s="142">
        <f>IF(N161="sníž. přenesená",J161,0)</f>
        <v>0</v>
      </c>
      <c r="BI161" s="142">
        <f>IF(N161="nulová",J161,0)</f>
        <v>0</v>
      </c>
      <c r="BJ161" s="14" t="s">
        <v>84</v>
      </c>
      <c r="BK161" s="142">
        <f>ROUND(I161*H161,2)</f>
        <v>0</v>
      </c>
      <c r="BL161" s="14" t="s">
        <v>148</v>
      </c>
      <c r="BM161" s="244" t="s">
        <v>623</v>
      </c>
    </row>
    <row r="162" s="2" customFormat="1" ht="24.15" customHeight="1">
      <c r="A162" s="37"/>
      <c r="B162" s="38"/>
      <c r="C162" s="232" t="s">
        <v>360</v>
      </c>
      <c r="D162" s="232" t="s">
        <v>144</v>
      </c>
      <c r="E162" s="233" t="s">
        <v>482</v>
      </c>
      <c r="F162" s="234" t="s">
        <v>483</v>
      </c>
      <c r="G162" s="235" t="s">
        <v>152</v>
      </c>
      <c r="H162" s="236">
        <v>9</v>
      </c>
      <c r="I162" s="237"/>
      <c r="J162" s="238">
        <f>ROUND(I162*H162,2)</f>
        <v>0</v>
      </c>
      <c r="K162" s="239"/>
      <c r="L162" s="40"/>
      <c r="M162" s="240" t="s">
        <v>1</v>
      </c>
      <c r="N162" s="241" t="s">
        <v>41</v>
      </c>
      <c r="O162" s="90"/>
      <c r="P162" s="242">
        <f>O162*H162</f>
        <v>0</v>
      </c>
      <c r="Q162" s="242">
        <v>0</v>
      </c>
      <c r="R162" s="242">
        <f>Q162*H162</f>
        <v>0</v>
      </c>
      <c r="S162" s="242">
        <v>0</v>
      </c>
      <c r="T162" s="24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44" t="s">
        <v>148</v>
      </c>
      <c r="AT162" s="244" t="s">
        <v>144</v>
      </c>
      <c r="AU162" s="244" t="s">
        <v>86</v>
      </c>
      <c r="AY162" s="14" t="s">
        <v>142</v>
      </c>
      <c r="BE162" s="142">
        <f>IF(N162="základní",J162,0)</f>
        <v>0</v>
      </c>
      <c r="BF162" s="142">
        <f>IF(N162="snížená",J162,0)</f>
        <v>0</v>
      </c>
      <c r="BG162" s="142">
        <f>IF(N162="zákl. přenesená",J162,0)</f>
        <v>0</v>
      </c>
      <c r="BH162" s="142">
        <f>IF(N162="sníž. přenesená",J162,0)</f>
        <v>0</v>
      </c>
      <c r="BI162" s="142">
        <f>IF(N162="nulová",J162,0)</f>
        <v>0</v>
      </c>
      <c r="BJ162" s="14" t="s">
        <v>84</v>
      </c>
      <c r="BK162" s="142">
        <f>ROUND(I162*H162,2)</f>
        <v>0</v>
      </c>
      <c r="BL162" s="14" t="s">
        <v>148</v>
      </c>
      <c r="BM162" s="244" t="s">
        <v>624</v>
      </c>
    </row>
    <row r="163" s="2" customFormat="1" ht="33" customHeight="1">
      <c r="A163" s="37"/>
      <c r="B163" s="38"/>
      <c r="C163" s="232" t="s">
        <v>364</v>
      </c>
      <c r="D163" s="232" t="s">
        <v>144</v>
      </c>
      <c r="E163" s="233" t="s">
        <v>625</v>
      </c>
      <c r="F163" s="234" t="s">
        <v>626</v>
      </c>
      <c r="G163" s="235" t="s">
        <v>152</v>
      </c>
      <c r="H163" s="236">
        <v>9</v>
      </c>
      <c r="I163" s="237"/>
      <c r="J163" s="238">
        <f>ROUND(I163*H163,2)</f>
        <v>0</v>
      </c>
      <c r="K163" s="239"/>
      <c r="L163" s="40"/>
      <c r="M163" s="240" t="s">
        <v>1</v>
      </c>
      <c r="N163" s="241" t="s">
        <v>41</v>
      </c>
      <c r="O163" s="90"/>
      <c r="P163" s="242">
        <f>O163*H163</f>
        <v>0</v>
      </c>
      <c r="Q163" s="242">
        <v>0.060600000000000001</v>
      </c>
      <c r="R163" s="242">
        <f>Q163*H163</f>
        <v>0.5454</v>
      </c>
      <c r="S163" s="242">
        <v>0</v>
      </c>
      <c r="T163" s="24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44" t="s">
        <v>148</v>
      </c>
      <c r="AT163" s="244" t="s">
        <v>144</v>
      </c>
      <c r="AU163" s="244" t="s">
        <v>86</v>
      </c>
      <c r="AY163" s="14" t="s">
        <v>142</v>
      </c>
      <c r="BE163" s="142">
        <f>IF(N163="základní",J163,0)</f>
        <v>0</v>
      </c>
      <c r="BF163" s="142">
        <f>IF(N163="snížená",J163,0)</f>
        <v>0</v>
      </c>
      <c r="BG163" s="142">
        <f>IF(N163="zákl. přenesená",J163,0)</f>
        <v>0</v>
      </c>
      <c r="BH163" s="142">
        <f>IF(N163="sníž. přenesená",J163,0)</f>
        <v>0</v>
      </c>
      <c r="BI163" s="142">
        <f>IF(N163="nulová",J163,0)</f>
        <v>0</v>
      </c>
      <c r="BJ163" s="14" t="s">
        <v>84</v>
      </c>
      <c r="BK163" s="142">
        <f>ROUND(I163*H163,2)</f>
        <v>0</v>
      </c>
      <c r="BL163" s="14" t="s">
        <v>148</v>
      </c>
      <c r="BM163" s="244" t="s">
        <v>627</v>
      </c>
    </row>
    <row r="164" s="2" customFormat="1" ht="24.15" customHeight="1">
      <c r="A164" s="37"/>
      <c r="B164" s="38"/>
      <c r="C164" s="232" t="s">
        <v>368</v>
      </c>
      <c r="D164" s="232" t="s">
        <v>144</v>
      </c>
      <c r="E164" s="233" t="s">
        <v>754</v>
      </c>
      <c r="F164" s="234" t="s">
        <v>755</v>
      </c>
      <c r="G164" s="235" t="s">
        <v>237</v>
      </c>
      <c r="H164" s="236">
        <v>9</v>
      </c>
      <c r="I164" s="237"/>
      <c r="J164" s="238">
        <f>ROUND(I164*H164,2)</f>
        <v>0</v>
      </c>
      <c r="K164" s="239"/>
      <c r="L164" s="40"/>
      <c r="M164" s="240" t="s">
        <v>1</v>
      </c>
      <c r="N164" s="241" t="s">
        <v>41</v>
      </c>
      <c r="O164" s="90"/>
      <c r="P164" s="242">
        <f>O164*H164</f>
        <v>0</v>
      </c>
      <c r="Q164" s="242">
        <v>0</v>
      </c>
      <c r="R164" s="242">
        <f>Q164*H164</f>
        <v>0</v>
      </c>
      <c r="S164" s="242">
        <v>0</v>
      </c>
      <c r="T164" s="243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44" t="s">
        <v>148</v>
      </c>
      <c r="AT164" s="244" t="s">
        <v>144</v>
      </c>
      <c r="AU164" s="244" t="s">
        <v>86</v>
      </c>
      <c r="AY164" s="14" t="s">
        <v>142</v>
      </c>
      <c r="BE164" s="142">
        <f>IF(N164="základní",J164,0)</f>
        <v>0</v>
      </c>
      <c r="BF164" s="142">
        <f>IF(N164="snížená",J164,0)</f>
        <v>0</v>
      </c>
      <c r="BG164" s="142">
        <f>IF(N164="zákl. přenesená",J164,0)</f>
        <v>0</v>
      </c>
      <c r="BH164" s="142">
        <f>IF(N164="sníž. přenesená",J164,0)</f>
        <v>0</v>
      </c>
      <c r="BI164" s="142">
        <f>IF(N164="nulová",J164,0)</f>
        <v>0</v>
      </c>
      <c r="BJ164" s="14" t="s">
        <v>84</v>
      </c>
      <c r="BK164" s="142">
        <f>ROUND(I164*H164,2)</f>
        <v>0</v>
      </c>
      <c r="BL164" s="14" t="s">
        <v>148</v>
      </c>
      <c r="BM164" s="244" t="s">
        <v>784</v>
      </c>
    </row>
    <row r="165" s="12" customFormat="1" ht="22.8" customHeight="1">
      <c r="A165" s="12"/>
      <c r="B165" s="216"/>
      <c r="C165" s="217"/>
      <c r="D165" s="218" t="s">
        <v>75</v>
      </c>
      <c r="E165" s="230" t="s">
        <v>417</v>
      </c>
      <c r="F165" s="230" t="s">
        <v>418</v>
      </c>
      <c r="G165" s="217"/>
      <c r="H165" s="217"/>
      <c r="I165" s="220"/>
      <c r="J165" s="231">
        <f>BK165</f>
        <v>0</v>
      </c>
      <c r="K165" s="217"/>
      <c r="L165" s="222"/>
      <c r="M165" s="223"/>
      <c r="N165" s="224"/>
      <c r="O165" s="224"/>
      <c r="P165" s="225">
        <f>P166</f>
        <v>0</v>
      </c>
      <c r="Q165" s="224"/>
      <c r="R165" s="225">
        <f>R166</f>
        <v>0</v>
      </c>
      <c r="S165" s="224"/>
      <c r="T165" s="226">
        <f>T166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7" t="s">
        <v>84</v>
      </c>
      <c r="AT165" s="228" t="s">
        <v>75</v>
      </c>
      <c r="AU165" s="228" t="s">
        <v>84</v>
      </c>
      <c r="AY165" s="227" t="s">
        <v>142</v>
      </c>
      <c r="BK165" s="229">
        <f>BK166</f>
        <v>0</v>
      </c>
    </row>
    <row r="166" s="2" customFormat="1" ht="24.15" customHeight="1">
      <c r="A166" s="37"/>
      <c r="B166" s="38"/>
      <c r="C166" s="232" t="s">
        <v>372</v>
      </c>
      <c r="D166" s="232" t="s">
        <v>144</v>
      </c>
      <c r="E166" s="233" t="s">
        <v>512</v>
      </c>
      <c r="F166" s="234" t="s">
        <v>513</v>
      </c>
      <c r="G166" s="235" t="s">
        <v>271</v>
      </c>
      <c r="H166" s="236">
        <v>116.42100000000001</v>
      </c>
      <c r="I166" s="237"/>
      <c r="J166" s="238">
        <f>ROUND(I166*H166,2)</f>
        <v>0</v>
      </c>
      <c r="K166" s="239"/>
      <c r="L166" s="40"/>
      <c r="M166" s="245" t="s">
        <v>1</v>
      </c>
      <c r="N166" s="246" t="s">
        <v>41</v>
      </c>
      <c r="O166" s="247"/>
      <c r="P166" s="248">
        <f>O166*H166</f>
        <v>0</v>
      </c>
      <c r="Q166" s="248">
        <v>0</v>
      </c>
      <c r="R166" s="248">
        <f>Q166*H166</f>
        <v>0</v>
      </c>
      <c r="S166" s="248">
        <v>0</v>
      </c>
      <c r="T166" s="24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44" t="s">
        <v>148</v>
      </c>
      <c r="AT166" s="244" t="s">
        <v>144</v>
      </c>
      <c r="AU166" s="244" t="s">
        <v>86</v>
      </c>
      <c r="AY166" s="14" t="s">
        <v>142</v>
      </c>
      <c r="BE166" s="142">
        <f>IF(N166="základní",J166,0)</f>
        <v>0</v>
      </c>
      <c r="BF166" s="142">
        <f>IF(N166="snížená",J166,0)</f>
        <v>0</v>
      </c>
      <c r="BG166" s="142">
        <f>IF(N166="zákl. přenesená",J166,0)</f>
        <v>0</v>
      </c>
      <c r="BH166" s="142">
        <f>IF(N166="sníž. přenesená",J166,0)</f>
        <v>0</v>
      </c>
      <c r="BI166" s="142">
        <f>IF(N166="nulová",J166,0)</f>
        <v>0</v>
      </c>
      <c r="BJ166" s="14" t="s">
        <v>84</v>
      </c>
      <c r="BK166" s="142">
        <f>ROUND(I166*H166,2)</f>
        <v>0</v>
      </c>
      <c r="BL166" s="14" t="s">
        <v>148</v>
      </c>
      <c r="BM166" s="244" t="s">
        <v>785</v>
      </c>
    </row>
    <row r="167" s="2" customFormat="1" ht="6.96" customHeight="1">
      <c r="A167" s="37"/>
      <c r="B167" s="65"/>
      <c r="C167" s="66"/>
      <c r="D167" s="66"/>
      <c r="E167" s="66"/>
      <c r="F167" s="66"/>
      <c r="G167" s="66"/>
      <c r="H167" s="66"/>
      <c r="I167" s="66"/>
      <c r="J167" s="66"/>
      <c r="K167" s="66"/>
      <c r="L167" s="40"/>
      <c r="M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</row>
  </sheetData>
  <sheetProtection sheet="1" autoFilter="0" formatColumns="0" formatRows="0" objects="1" scenarios="1" spinCount="100000" saltValue="vDClvX6+Y5suQO1HMtjUBEbzLz9lX91MdEnxitAzZ3FjiEqde9ifjbV9P4h3FC1sruahs09r0rA42FsXtiJMnQ==" hashValue="kihItpb+JwgaDTvSioBkIMdkl2q4KHnYKRLcujBvcfX1HjEL2X5ygz89Dm54dg1/CN1U4ZQjld3zb+07hiYtSw==" algorithmName="SHA-512" password="CC35"/>
  <autoFilter ref="C120:K166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104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7"/>
      <c r="AT3" s="14" t="s">
        <v>86</v>
      </c>
    </row>
    <row r="4" s="1" customFormat="1" ht="24.96" customHeight="1">
      <c r="B4" s="17"/>
      <c r="D4" s="152" t="s">
        <v>117</v>
      </c>
      <c r="L4" s="17"/>
      <c r="M4" s="153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4" t="s">
        <v>16</v>
      </c>
      <c r="L6" s="17"/>
    </row>
    <row r="7" s="1" customFormat="1" ht="16.5" customHeight="1">
      <c r="B7" s="17"/>
      <c r="E7" s="155" t="str">
        <f>'Rekapitulace stavby'!K6</f>
        <v>Sadová ulice Lovosice - parcely</v>
      </c>
      <c r="F7" s="154"/>
      <c r="G7" s="154"/>
      <c r="H7" s="154"/>
      <c r="L7" s="17"/>
    </row>
    <row r="8" s="2" customFormat="1" ht="12" customHeight="1">
      <c r="A8" s="37"/>
      <c r="B8" s="40"/>
      <c r="C8" s="37"/>
      <c r="D8" s="154" t="s">
        <v>118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0"/>
      <c r="C9" s="37"/>
      <c r="D9" s="37"/>
      <c r="E9" s="156" t="s">
        <v>786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54" t="s">
        <v>18</v>
      </c>
      <c r="E11" s="37"/>
      <c r="F11" s="157" t="s">
        <v>1</v>
      </c>
      <c r="G11" s="37"/>
      <c r="H11" s="37"/>
      <c r="I11" s="154" t="s">
        <v>19</v>
      </c>
      <c r="J11" s="157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54" t="s">
        <v>20</v>
      </c>
      <c r="E12" s="37"/>
      <c r="F12" s="157" t="s">
        <v>21</v>
      </c>
      <c r="G12" s="37"/>
      <c r="H12" s="37"/>
      <c r="I12" s="154" t="s">
        <v>22</v>
      </c>
      <c r="J12" s="158" t="str">
        <f>'Rekapitulace stavby'!AN8</f>
        <v>17. 9. 2024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54" t="s">
        <v>24</v>
      </c>
      <c r="E14" s="37"/>
      <c r="F14" s="37"/>
      <c r="G14" s="37"/>
      <c r="H14" s="37"/>
      <c r="I14" s="154" t="s">
        <v>25</v>
      </c>
      <c r="J14" s="157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57" t="str">
        <f>IF('Rekapitulace stavby'!E11="","",'Rekapitulace stavby'!E11)</f>
        <v xml:space="preserve"> </v>
      </c>
      <c r="F15" s="37"/>
      <c r="G15" s="37"/>
      <c r="H15" s="37"/>
      <c r="I15" s="154" t="s">
        <v>27</v>
      </c>
      <c r="J15" s="157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54" t="s">
        <v>28</v>
      </c>
      <c r="E17" s="37"/>
      <c r="F17" s="37"/>
      <c r="G17" s="37"/>
      <c r="H17" s="37"/>
      <c r="I17" s="154" t="s">
        <v>25</v>
      </c>
      <c r="J17" s="30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'Rekapitulace stavby'!E14</f>
        <v>Vyplň údaj</v>
      </c>
      <c r="F18" s="157"/>
      <c r="G18" s="157"/>
      <c r="H18" s="157"/>
      <c r="I18" s="154" t="s">
        <v>27</v>
      </c>
      <c r="J18" s="30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54" t="s">
        <v>30</v>
      </c>
      <c r="E20" s="37"/>
      <c r="F20" s="37"/>
      <c r="G20" s="37"/>
      <c r="H20" s="37"/>
      <c r="I20" s="154" t="s">
        <v>25</v>
      </c>
      <c r="J20" s="157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57" t="str">
        <f>IF('Rekapitulace stavby'!E17="","",'Rekapitulace stavby'!E17)</f>
        <v xml:space="preserve"> </v>
      </c>
      <c r="F21" s="37"/>
      <c r="G21" s="37"/>
      <c r="H21" s="37"/>
      <c r="I21" s="154" t="s">
        <v>27</v>
      </c>
      <c r="J21" s="157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54" t="s">
        <v>32</v>
      </c>
      <c r="E23" s="37"/>
      <c r="F23" s="37"/>
      <c r="G23" s="37"/>
      <c r="H23" s="37"/>
      <c r="I23" s="154" t="s">
        <v>25</v>
      </c>
      <c r="J23" s="157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57" t="str">
        <f>IF('Rekapitulace stavby'!E20="","",'Rekapitulace stavby'!E20)</f>
        <v xml:space="preserve"> </v>
      </c>
      <c r="F24" s="37"/>
      <c r="G24" s="37"/>
      <c r="H24" s="37"/>
      <c r="I24" s="154" t="s">
        <v>27</v>
      </c>
      <c r="J24" s="157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54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59"/>
      <c r="B27" s="160"/>
      <c r="C27" s="159"/>
      <c r="D27" s="159"/>
      <c r="E27" s="161" t="s">
        <v>1</v>
      </c>
      <c r="F27" s="161"/>
      <c r="G27" s="161"/>
      <c r="H27" s="161"/>
      <c r="I27" s="159"/>
      <c r="J27" s="159"/>
      <c r="K27" s="159"/>
      <c r="L27" s="162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63"/>
      <c r="E29" s="163"/>
      <c r="F29" s="163"/>
      <c r="G29" s="163"/>
      <c r="H29" s="163"/>
      <c r="I29" s="163"/>
      <c r="J29" s="163"/>
      <c r="K29" s="16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0"/>
      <c r="C30" s="37"/>
      <c r="D30" s="164" t="s">
        <v>36</v>
      </c>
      <c r="E30" s="37"/>
      <c r="F30" s="37"/>
      <c r="G30" s="37"/>
      <c r="H30" s="37"/>
      <c r="I30" s="37"/>
      <c r="J30" s="165">
        <f>ROUND(J122,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0"/>
      <c r="C31" s="37"/>
      <c r="D31" s="163"/>
      <c r="E31" s="163"/>
      <c r="F31" s="163"/>
      <c r="G31" s="163"/>
      <c r="H31" s="163"/>
      <c r="I31" s="163"/>
      <c r="J31" s="163"/>
      <c r="K31" s="163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0"/>
      <c r="C32" s="37"/>
      <c r="D32" s="37"/>
      <c r="E32" s="37"/>
      <c r="F32" s="166" t="s">
        <v>38</v>
      </c>
      <c r="G32" s="37"/>
      <c r="H32" s="37"/>
      <c r="I32" s="166" t="s">
        <v>37</v>
      </c>
      <c r="J32" s="166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0"/>
      <c r="C33" s="37"/>
      <c r="D33" s="167" t="s">
        <v>40</v>
      </c>
      <c r="E33" s="154" t="s">
        <v>41</v>
      </c>
      <c r="F33" s="168">
        <f>ROUND((SUM(BE122:BE138)),  2)</f>
        <v>0</v>
      </c>
      <c r="G33" s="37"/>
      <c r="H33" s="37"/>
      <c r="I33" s="169">
        <v>0.20999999999999999</v>
      </c>
      <c r="J33" s="168">
        <f>ROUND(((SUM(BE122:BE138))*I33),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154" t="s">
        <v>42</v>
      </c>
      <c r="F34" s="168">
        <f>ROUND((SUM(BF122:BF138)),  2)</f>
        <v>0</v>
      </c>
      <c r="G34" s="37"/>
      <c r="H34" s="37"/>
      <c r="I34" s="169">
        <v>0.12</v>
      </c>
      <c r="J34" s="168">
        <f>ROUND(((SUM(BF122:BF138))*I34),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0"/>
      <c r="C35" s="37"/>
      <c r="D35" s="37"/>
      <c r="E35" s="154" t="s">
        <v>43</v>
      </c>
      <c r="F35" s="168">
        <f>ROUND((SUM(BG122:BG138)),  2)</f>
        <v>0</v>
      </c>
      <c r="G35" s="37"/>
      <c r="H35" s="37"/>
      <c r="I35" s="169">
        <v>0.20999999999999999</v>
      </c>
      <c r="J35" s="168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0"/>
      <c r="C36" s="37"/>
      <c r="D36" s="37"/>
      <c r="E36" s="154" t="s">
        <v>44</v>
      </c>
      <c r="F36" s="168">
        <f>ROUND((SUM(BH122:BH138)),  2)</f>
        <v>0</v>
      </c>
      <c r="G36" s="37"/>
      <c r="H36" s="37"/>
      <c r="I36" s="169">
        <v>0.12</v>
      </c>
      <c r="J36" s="168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54" t="s">
        <v>45</v>
      </c>
      <c r="F37" s="168">
        <f>ROUND((SUM(BI122:BI138)),  2)</f>
        <v>0</v>
      </c>
      <c r="G37" s="37"/>
      <c r="H37" s="37"/>
      <c r="I37" s="169">
        <v>0</v>
      </c>
      <c r="J37" s="168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0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0"/>
      <c r="C39" s="170"/>
      <c r="D39" s="171" t="s">
        <v>46</v>
      </c>
      <c r="E39" s="172"/>
      <c r="F39" s="172"/>
      <c r="G39" s="173" t="s">
        <v>47</v>
      </c>
      <c r="H39" s="174" t="s">
        <v>48</v>
      </c>
      <c r="I39" s="172"/>
      <c r="J39" s="175">
        <f>SUM(J30:J37)</f>
        <v>0</v>
      </c>
      <c r="K39" s="176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2"/>
      <c r="D50" s="177" t="s">
        <v>49</v>
      </c>
      <c r="E50" s="178"/>
      <c r="F50" s="178"/>
      <c r="G50" s="177" t="s">
        <v>50</v>
      </c>
      <c r="H50" s="178"/>
      <c r="I50" s="178"/>
      <c r="J50" s="178"/>
      <c r="K50" s="178"/>
      <c r="L50" s="62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79" t="s">
        <v>51</v>
      </c>
      <c r="E61" s="180"/>
      <c r="F61" s="181" t="s">
        <v>52</v>
      </c>
      <c r="G61" s="179" t="s">
        <v>51</v>
      </c>
      <c r="H61" s="180"/>
      <c r="I61" s="180"/>
      <c r="J61" s="182" t="s">
        <v>52</v>
      </c>
      <c r="K61" s="180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77" t="s">
        <v>53</v>
      </c>
      <c r="E65" s="183"/>
      <c r="F65" s="183"/>
      <c r="G65" s="177" t="s">
        <v>54</v>
      </c>
      <c r="H65" s="183"/>
      <c r="I65" s="183"/>
      <c r="J65" s="183"/>
      <c r="K65" s="183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79" t="s">
        <v>51</v>
      </c>
      <c r="E76" s="180"/>
      <c r="F76" s="181" t="s">
        <v>52</v>
      </c>
      <c r="G76" s="179" t="s">
        <v>51</v>
      </c>
      <c r="H76" s="180"/>
      <c r="I76" s="180"/>
      <c r="J76" s="182" t="s">
        <v>52</v>
      </c>
      <c r="K76" s="180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4"/>
      <c r="C77" s="185"/>
      <c r="D77" s="185"/>
      <c r="E77" s="185"/>
      <c r="F77" s="185"/>
      <c r="G77" s="185"/>
      <c r="H77" s="185"/>
      <c r="I77" s="185"/>
      <c r="J77" s="185"/>
      <c r="K77" s="185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6"/>
      <c r="C81" s="187"/>
      <c r="D81" s="187"/>
      <c r="E81" s="187"/>
      <c r="F81" s="187"/>
      <c r="G81" s="187"/>
      <c r="H81" s="187"/>
      <c r="I81" s="187"/>
      <c r="J81" s="187"/>
      <c r="K81" s="187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120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8" t="str">
        <f>E7</f>
        <v>Sadová ulice Lovosice - parcely</v>
      </c>
      <c r="F85" s="29"/>
      <c r="G85" s="29"/>
      <c r="H85" s="2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118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SO5.2 - přeložení stávajícího chodníku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20</v>
      </c>
      <c r="D89" s="39"/>
      <c r="E89" s="39"/>
      <c r="F89" s="24" t="str">
        <f>F12</f>
        <v>Lovosice</v>
      </c>
      <c r="G89" s="39"/>
      <c r="H89" s="39"/>
      <c r="I89" s="29" t="s">
        <v>22</v>
      </c>
      <c r="J89" s="78" t="str">
        <f>IF(J12="","",J12)</f>
        <v>17. 9. 2024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29" t="s">
        <v>24</v>
      </c>
      <c r="D91" s="39"/>
      <c r="E91" s="39"/>
      <c r="F91" s="24" t="str">
        <f>E15</f>
        <v xml:space="preserve"> </v>
      </c>
      <c r="G91" s="39"/>
      <c r="H91" s="39"/>
      <c r="I91" s="29" t="s">
        <v>30</v>
      </c>
      <c r="J91" s="33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29" t="s">
        <v>28</v>
      </c>
      <c r="D92" s="39"/>
      <c r="E92" s="39"/>
      <c r="F92" s="24" t="str">
        <f>IF(E18="","",E18)</f>
        <v>Vyplň údaj</v>
      </c>
      <c r="G92" s="39"/>
      <c r="H92" s="39"/>
      <c r="I92" s="29" t="s">
        <v>32</v>
      </c>
      <c r="J92" s="33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9" t="s">
        <v>121</v>
      </c>
      <c r="D94" s="148"/>
      <c r="E94" s="148"/>
      <c r="F94" s="148"/>
      <c r="G94" s="148"/>
      <c r="H94" s="148"/>
      <c r="I94" s="148"/>
      <c r="J94" s="190" t="s">
        <v>122</v>
      </c>
      <c r="K94" s="14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1" t="s">
        <v>123</v>
      </c>
      <c r="D96" s="39"/>
      <c r="E96" s="39"/>
      <c r="F96" s="39"/>
      <c r="G96" s="39"/>
      <c r="H96" s="39"/>
      <c r="I96" s="39"/>
      <c r="J96" s="109">
        <f>J122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124</v>
      </c>
    </row>
    <row r="97" s="9" customFormat="1" ht="24.96" customHeight="1">
      <c r="A97" s="9"/>
      <c r="B97" s="192"/>
      <c r="C97" s="193"/>
      <c r="D97" s="194" t="s">
        <v>125</v>
      </c>
      <c r="E97" s="195"/>
      <c r="F97" s="195"/>
      <c r="G97" s="195"/>
      <c r="H97" s="195"/>
      <c r="I97" s="195"/>
      <c r="J97" s="196">
        <f>J123</f>
        <v>0</v>
      </c>
      <c r="K97" s="193"/>
      <c r="L97" s="19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8"/>
      <c r="C98" s="199"/>
      <c r="D98" s="200" t="s">
        <v>126</v>
      </c>
      <c r="E98" s="201"/>
      <c r="F98" s="201"/>
      <c r="G98" s="201"/>
      <c r="H98" s="201"/>
      <c r="I98" s="201"/>
      <c r="J98" s="202">
        <f>J124</f>
        <v>0</v>
      </c>
      <c r="K98" s="199"/>
      <c r="L98" s="20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8"/>
      <c r="C99" s="199"/>
      <c r="D99" s="200" t="s">
        <v>225</v>
      </c>
      <c r="E99" s="201"/>
      <c r="F99" s="201"/>
      <c r="G99" s="201"/>
      <c r="H99" s="201"/>
      <c r="I99" s="201"/>
      <c r="J99" s="202">
        <f>J128</f>
        <v>0</v>
      </c>
      <c r="K99" s="199"/>
      <c r="L99" s="20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8"/>
      <c r="C100" s="199"/>
      <c r="D100" s="200" t="s">
        <v>226</v>
      </c>
      <c r="E100" s="201"/>
      <c r="F100" s="201"/>
      <c r="G100" s="201"/>
      <c r="H100" s="201"/>
      <c r="I100" s="201"/>
      <c r="J100" s="202">
        <f>J130</f>
        <v>0</v>
      </c>
      <c r="K100" s="199"/>
      <c r="L100" s="20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8"/>
      <c r="C101" s="199"/>
      <c r="D101" s="200" t="s">
        <v>227</v>
      </c>
      <c r="E101" s="201"/>
      <c r="F101" s="201"/>
      <c r="G101" s="201"/>
      <c r="H101" s="201"/>
      <c r="I101" s="201"/>
      <c r="J101" s="202">
        <f>J135</f>
        <v>0</v>
      </c>
      <c r="K101" s="199"/>
      <c r="L101" s="20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8"/>
      <c r="C102" s="199"/>
      <c r="D102" s="200" t="s">
        <v>228</v>
      </c>
      <c r="E102" s="201"/>
      <c r="F102" s="201"/>
      <c r="G102" s="201"/>
      <c r="H102" s="201"/>
      <c r="I102" s="201"/>
      <c r="J102" s="202">
        <f>J137</f>
        <v>0</v>
      </c>
      <c r="K102" s="199"/>
      <c r="L102" s="20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0" t="s">
        <v>127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29" t="s">
        <v>16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188" t="str">
        <f>E7</f>
        <v>Sadová ulice Lovosice - parcely</v>
      </c>
      <c r="F112" s="29"/>
      <c r="G112" s="29"/>
      <c r="H112" s="2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29" t="s">
        <v>118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E9</f>
        <v>SO5.2 - přeložení stávajícího chodníku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29" t="s">
        <v>20</v>
      </c>
      <c r="D116" s="39"/>
      <c r="E116" s="39"/>
      <c r="F116" s="24" t="str">
        <f>F12</f>
        <v>Lovosice</v>
      </c>
      <c r="G116" s="39"/>
      <c r="H116" s="39"/>
      <c r="I116" s="29" t="s">
        <v>22</v>
      </c>
      <c r="J116" s="78" t="str">
        <f>IF(J12="","",J12)</f>
        <v>17. 9. 2024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29" t="s">
        <v>24</v>
      </c>
      <c r="D118" s="39"/>
      <c r="E118" s="39"/>
      <c r="F118" s="24" t="str">
        <f>E15</f>
        <v xml:space="preserve"> </v>
      </c>
      <c r="G118" s="39"/>
      <c r="H118" s="39"/>
      <c r="I118" s="29" t="s">
        <v>30</v>
      </c>
      <c r="J118" s="33" t="str">
        <f>E21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29" t="s">
        <v>28</v>
      </c>
      <c r="D119" s="39"/>
      <c r="E119" s="39"/>
      <c r="F119" s="24" t="str">
        <f>IF(E18="","",E18)</f>
        <v>Vyplň údaj</v>
      </c>
      <c r="G119" s="39"/>
      <c r="H119" s="39"/>
      <c r="I119" s="29" t="s">
        <v>32</v>
      </c>
      <c r="J119" s="33" t="str">
        <f>E24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204"/>
      <c r="B121" s="205"/>
      <c r="C121" s="206" t="s">
        <v>128</v>
      </c>
      <c r="D121" s="207" t="s">
        <v>61</v>
      </c>
      <c r="E121" s="207" t="s">
        <v>57</v>
      </c>
      <c r="F121" s="207" t="s">
        <v>58</v>
      </c>
      <c r="G121" s="207" t="s">
        <v>129</v>
      </c>
      <c r="H121" s="207" t="s">
        <v>130</v>
      </c>
      <c r="I121" s="207" t="s">
        <v>131</v>
      </c>
      <c r="J121" s="208" t="s">
        <v>122</v>
      </c>
      <c r="K121" s="209" t="s">
        <v>132</v>
      </c>
      <c r="L121" s="210"/>
      <c r="M121" s="99" t="s">
        <v>1</v>
      </c>
      <c r="N121" s="100" t="s">
        <v>40</v>
      </c>
      <c r="O121" s="100" t="s">
        <v>133</v>
      </c>
      <c r="P121" s="100" t="s">
        <v>134</v>
      </c>
      <c r="Q121" s="100" t="s">
        <v>135</v>
      </c>
      <c r="R121" s="100" t="s">
        <v>136</v>
      </c>
      <c r="S121" s="100" t="s">
        <v>137</v>
      </c>
      <c r="T121" s="101" t="s">
        <v>138</v>
      </c>
      <c r="U121" s="204"/>
      <c r="V121" s="204"/>
      <c r="W121" s="204"/>
      <c r="X121" s="204"/>
      <c r="Y121" s="204"/>
      <c r="Z121" s="204"/>
      <c r="AA121" s="204"/>
      <c r="AB121" s="204"/>
      <c r="AC121" s="204"/>
      <c r="AD121" s="204"/>
      <c r="AE121" s="204"/>
    </row>
    <row r="122" s="2" customFormat="1" ht="22.8" customHeight="1">
      <c r="A122" s="37"/>
      <c r="B122" s="38"/>
      <c r="C122" s="106" t="s">
        <v>139</v>
      </c>
      <c r="D122" s="39"/>
      <c r="E122" s="39"/>
      <c r="F122" s="39"/>
      <c r="G122" s="39"/>
      <c r="H122" s="39"/>
      <c r="I122" s="39"/>
      <c r="J122" s="211">
        <f>BK122</f>
        <v>0</v>
      </c>
      <c r="K122" s="39"/>
      <c r="L122" s="40"/>
      <c r="M122" s="102"/>
      <c r="N122" s="212"/>
      <c r="O122" s="103"/>
      <c r="P122" s="213">
        <f>P123</f>
        <v>0</v>
      </c>
      <c r="Q122" s="103"/>
      <c r="R122" s="213">
        <f>R123</f>
        <v>40.238639999999997</v>
      </c>
      <c r="S122" s="103"/>
      <c r="T122" s="214">
        <f>T123</f>
        <v>88.420000000000002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4" t="s">
        <v>75</v>
      </c>
      <c r="AU122" s="14" t="s">
        <v>124</v>
      </c>
      <c r="BK122" s="215">
        <f>BK123</f>
        <v>0</v>
      </c>
    </row>
    <row r="123" s="12" customFormat="1" ht="25.92" customHeight="1">
      <c r="A123" s="12"/>
      <c r="B123" s="216"/>
      <c r="C123" s="217"/>
      <c r="D123" s="218" t="s">
        <v>75</v>
      </c>
      <c r="E123" s="219" t="s">
        <v>140</v>
      </c>
      <c r="F123" s="219" t="s">
        <v>141</v>
      </c>
      <c r="G123" s="217"/>
      <c r="H123" s="217"/>
      <c r="I123" s="220"/>
      <c r="J123" s="221">
        <f>BK123</f>
        <v>0</v>
      </c>
      <c r="K123" s="217"/>
      <c r="L123" s="222"/>
      <c r="M123" s="223"/>
      <c r="N123" s="224"/>
      <c r="O123" s="224"/>
      <c r="P123" s="225">
        <f>P124+P128+P130+P135+P137</f>
        <v>0</v>
      </c>
      <c r="Q123" s="224"/>
      <c r="R123" s="225">
        <f>R124+R128+R130+R135+R137</f>
        <v>40.238639999999997</v>
      </c>
      <c r="S123" s="224"/>
      <c r="T123" s="226">
        <f>T124+T128+T130+T135+T137</f>
        <v>88.420000000000002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7" t="s">
        <v>84</v>
      </c>
      <c r="AT123" s="228" t="s">
        <v>75</v>
      </c>
      <c r="AU123" s="228" t="s">
        <v>76</v>
      </c>
      <c r="AY123" s="227" t="s">
        <v>142</v>
      </c>
      <c r="BK123" s="229">
        <f>BK124+BK128+BK130+BK135+BK137</f>
        <v>0</v>
      </c>
    </row>
    <row r="124" s="12" customFormat="1" ht="22.8" customHeight="1">
      <c r="A124" s="12"/>
      <c r="B124" s="216"/>
      <c r="C124" s="217"/>
      <c r="D124" s="218" t="s">
        <v>75</v>
      </c>
      <c r="E124" s="230" t="s">
        <v>84</v>
      </c>
      <c r="F124" s="230" t="s">
        <v>143</v>
      </c>
      <c r="G124" s="217"/>
      <c r="H124" s="217"/>
      <c r="I124" s="220"/>
      <c r="J124" s="231">
        <f>BK124</f>
        <v>0</v>
      </c>
      <c r="K124" s="217"/>
      <c r="L124" s="222"/>
      <c r="M124" s="223"/>
      <c r="N124" s="224"/>
      <c r="O124" s="224"/>
      <c r="P124" s="225">
        <f>SUM(P125:P127)</f>
        <v>0</v>
      </c>
      <c r="Q124" s="224"/>
      <c r="R124" s="225">
        <f>SUM(R125:R127)</f>
        <v>0</v>
      </c>
      <c r="S124" s="224"/>
      <c r="T124" s="226">
        <f>SUM(T125:T127)</f>
        <v>88.420000000000002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7" t="s">
        <v>84</v>
      </c>
      <c r="AT124" s="228" t="s">
        <v>75</v>
      </c>
      <c r="AU124" s="228" t="s">
        <v>84</v>
      </c>
      <c r="AY124" s="227" t="s">
        <v>142</v>
      </c>
      <c r="BK124" s="229">
        <f>SUM(BK125:BK127)</f>
        <v>0</v>
      </c>
    </row>
    <row r="125" s="2" customFormat="1" ht="24.15" customHeight="1">
      <c r="A125" s="37"/>
      <c r="B125" s="38"/>
      <c r="C125" s="232" t="s">
        <v>84</v>
      </c>
      <c r="D125" s="232" t="s">
        <v>144</v>
      </c>
      <c r="E125" s="233" t="s">
        <v>787</v>
      </c>
      <c r="F125" s="234" t="s">
        <v>788</v>
      </c>
      <c r="G125" s="235" t="s">
        <v>147</v>
      </c>
      <c r="H125" s="236">
        <v>320</v>
      </c>
      <c r="I125" s="237"/>
      <c r="J125" s="238">
        <f>ROUND(I125*H125,2)</f>
        <v>0</v>
      </c>
      <c r="K125" s="239"/>
      <c r="L125" s="40"/>
      <c r="M125" s="240" t="s">
        <v>1</v>
      </c>
      <c r="N125" s="241" t="s">
        <v>41</v>
      </c>
      <c r="O125" s="90"/>
      <c r="P125" s="242">
        <f>O125*H125</f>
        <v>0</v>
      </c>
      <c r="Q125" s="242">
        <v>0</v>
      </c>
      <c r="R125" s="242">
        <f>Q125*H125</f>
        <v>0</v>
      </c>
      <c r="S125" s="242">
        <v>0.26000000000000001</v>
      </c>
      <c r="T125" s="243">
        <f>S125*H125</f>
        <v>83.200000000000003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44" t="s">
        <v>148</v>
      </c>
      <c r="AT125" s="244" t="s">
        <v>144</v>
      </c>
      <c r="AU125" s="244" t="s">
        <v>86</v>
      </c>
      <c r="AY125" s="14" t="s">
        <v>142</v>
      </c>
      <c r="BE125" s="142">
        <f>IF(N125="základní",J125,0)</f>
        <v>0</v>
      </c>
      <c r="BF125" s="142">
        <f>IF(N125="snížená",J125,0)</f>
        <v>0</v>
      </c>
      <c r="BG125" s="142">
        <f>IF(N125="zákl. přenesená",J125,0)</f>
        <v>0</v>
      </c>
      <c r="BH125" s="142">
        <f>IF(N125="sníž. přenesená",J125,0)</f>
        <v>0</v>
      </c>
      <c r="BI125" s="142">
        <f>IF(N125="nulová",J125,0)</f>
        <v>0</v>
      </c>
      <c r="BJ125" s="14" t="s">
        <v>84</v>
      </c>
      <c r="BK125" s="142">
        <f>ROUND(I125*H125,2)</f>
        <v>0</v>
      </c>
      <c r="BL125" s="14" t="s">
        <v>148</v>
      </c>
      <c r="BM125" s="244" t="s">
        <v>789</v>
      </c>
    </row>
    <row r="126" s="2" customFormat="1" ht="24.15" customHeight="1">
      <c r="A126" s="37"/>
      <c r="B126" s="38"/>
      <c r="C126" s="232" t="s">
        <v>86</v>
      </c>
      <c r="D126" s="232" t="s">
        <v>144</v>
      </c>
      <c r="E126" s="233" t="s">
        <v>790</v>
      </c>
      <c r="F126" s="234" t="s">
        <v>791</v>
      </c>
      <c r="G126" s="235" t="s">
        <v>147</v>
      </c>
      <c r="H126" s="236">
        <v>18</v>
      </c>
      <c r="I126" s="237"/>
      <c r="J126" s="238">
        <f>ROUND(I126*H126,2)</f>
        <v>0</v>
      </c>
      <c r="K126" s="239"/>
      <c r="L126" s="40"/>
      <c r="M126" s="240" t="s">
        <v>1</v>
      </c>
      <c r="N126" s="241" t="s">
        <v>41</v>
      </c>
      <c r="O126" s="90"/>
      <c r="P126" s="242">
        <f>O126*H126</f>
        <v>0</v>
      </c>
      <c r="Q126" s="242">
        <v>0</v>
      </c>
      <c r="R126" s="242">
        <f>Q126*H126</f>
        <v>0</v>
      </c>
      <c r="S126" s="242">
        <v>0.28999999999999998</v>
      </c>
      <c r="T126" s="243">
        <f>S126*H126</f>
        <v>5.2199999999999998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44" t="s">
        <v>148</v>
      </c>
      <c r="AT126" s="244" t="s">
        <v>144</v>
      </c>
      <c r="AU126" s="244" t="s">
        <v>86</v>
      </c>
      <c r="AY126" s="14" t="s">
        <v>142</v>
      </c>
      <c r="BE126" s="142">
        <f>IF(N126="základní",J126,0)</f>
        <v>0</v>
      </c>
      <c r="BF126" s="142">
        <f>IF(N126="snížená",J126,0)</f>
        <v>0</v>
      </c>
      <c r="BG126" s="142">
        <f>IF(N126="zákl. přenesená",J126,0)</f>
        <v>0</v>
      </c>
      <c r="BH126" s="142">
        <f>IF(N126="sníž. přenesená",J126,0)</f>
        <v>0</v>
      </c>
      <c r="BI126" s="142">
        <f>IF(N126="nulová",J126,0)</f>
        <v>0</v>
      </c>
      <c r="BJ126" s="14" t="s">
        <v>84</v>
      </c>
      <c r="BK126" s="142">
        <f>ROUND(I126*H126,2)</f>
        <v>0</v>
      </c>
      <c r="BL126" s="14" t="s">
        <v>148</v>
      </c>
      <c r="BM126" s="244" t="s">
        <v>792</v>
      </c>
    </row>
    <row r="127" s="2" customFormat="1" ht="24.15" customHeight="1">
      <c r="A127" s="37"/>
      <c r="B127" s="38"/>
      <c r="C127" s="232" t="s">
        <v>154</v>
      </c>
      <c r="D127" s="232" t="s">
        <v>144</v>
      </c>
      <c r="E127" s="233" t="s">
        <v>793</v>
      </c>
      <c r="F127" s="234" t="s">
        <v>794</v>
      </c>
      <c r="G127" s="235" t="s">
        <v>147</v>
      </c>
      <c r="H127" s="236">
        <v>320</v>
      </c>
      <c r="I127" s="237"/>
      <c r="J127" s="238">
        <f>ROUND(I127*H127,2)</f>
        <v>0</v>
      </c>
      <c r="K127" s="239"/>
      <c r="L127" s="40"/>
      <c r="M127" s="240" t="s">
        <v>1</v>
      </c>
      <c r="N127" s="241" t="s">
        <v>41</v>
      </c>
      <c r="O127" s="90"/>
      <c r="P127" s="242">
        <f>O127*H127</f>
        <v>0</v>
      </c>
      <c r="Q127" s="242">
        <v>0</v>
      </c>
      <c r="R127" s="242">
        <f>Q127*H127</f>
        <v>0</v>
      </c>
      <c r="S127" s="242">
        <v>0</v>
      </c>
      <c r="T127" s="243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44" t="s">
        <v>148</v>
      </c>
      <c r="AT127" s="244" t="s">
        <v>144</v>
      </c>
      <c r="AU127" s="244" t="s">
        <v>86</v>
      </c>
      <c r="AY127" s="14" t="s">
        <v>142</v>
      </c>
      <c r="BE127" s="142">
        <f>IF(N127="základní",J127,0)</f>
        <v>0</v>
      </c>
      <c r="BF127" s="142">
        <f>IF(N127="snížená",J127,0)</f>
        <v>0</v>
      </c>
      <c r="BG127" s="142">
        <f>IF(N127="zákl. přenesená",J127,0)</f>
        <v>0</v>
      </c>
      <c r="BH127" s="142">
        <f>IF(N127="sníž. přenesená",J127,0)</f>
        <v>0</v>
      </c>
      <c r="BI127" s="142">
        <f>IF(N127="nulová",J127,0)</f>
        <v>0</v>
      </c>
      <c r="BJ127" s="14" t="s">
        <v>84</v>
      </c>
      <c r="BK127" s="142">
        <f>ROUND(I127*H127,2)</f>
        <v>0</v>
      </c>
      <c r="BL127" s="14" t="s">
        <v>148</v>
      </c>
      <c r="BM127" s="244" t="s">
        <v>795</v>
      </c>
    </row>
    <row r="128" s="12" customFormat="1" ht="22.8" customHeight="1">
      <c r="A128" s="12"/>
      <c r="B128" s="216"/>
      <c r="C128" s="217"/>
      <c r="D128" s="218" t="s">
        <v>75</v>
      </c>
      <c r="E128" s="230" t="s">
        <v>148</v>
      </c>
      <c r="F128" s="230" t="s">
        <v>291</v>
      </c>
      <c r="G128" s="217"/>
      <c r="H128" s="217"/>
      <c r="I128" s="220"/>
      <c r="J128" s="231">
        <f>BK128</f>
        <v>0</v>
      </c>
      <c r="K128" s="217"/>
      <c r="L128" s="222"/>
      <c r="M128" s="223"/>
      <c r="N128" s="224"/>
      <c r="O128" s="224"/>
      <c r="P128" s="225">
        <f>P129</f>
        <v>0</v>
      </c>
      <c r="Q128" s="224"/>
      <c r="R128" s="225">
        <f>R129</f>
        <v>0</v>
      </c>
      <c r="S128" s="224"/>
      <c r="T128" s="226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7" t="s">
        <v>84</v>
      </c>
      <c r="AT128" s="228" t="s">
        <v>75</v>
      </c>
      <c r="AU128" s="228" t="s">
        <v>84</v>
      </c>
      <c r="AY128" s="227" t="s">
        <v>142</v>
      </c>
      <c r="BK128" s="229">
        <f>BK129</f>
        <v>0</v>
      </c>
    </row>
    <row r="129" s="2" customFormat="1" ht="37.8" customHeight="1">
      <c r="A129" s="37"/>
      <c r="B129" s="38"/>
      <c r="C129" s="232" t="s">
        <v>148</v>
      </c>
      <c r="D129" s="232" t="s">
        <v>144</v>
      </c>
      <c r="E129" s="233" t="s">
        <v>292</v>
      </c>
      <c r="F129" s="234" t="s">
        <v>796</v>
      </c>
      <c r="G129" s="235" t="s">
        <v>147</v>
      </c>
      <c r="H129" s="236">
        <v>320</v>
      </c>
      <c r="I129" s="237"/>
      <c r="J129" s="238">
        <f>ROUND(I129*H129,2)</f>
        <v>0</v>
      </c>
      <c r="K129" s="239"/>
      <c r="L129" s="40"/>
      <c r="M129" s="240" t="s">
        <v>1</v>
      </c>
      <c r="N129" s="241" t="s">
        <v>41</v>
      </c>
      <c r="O129" s="90"/>
      <c r="P129" s="242">
        <f>O129*H129</f>
        <v>0</v>
      </c>
      <c r="Q129" s="242">
        <v>0</v>
      </c>
      <c r="R129" s="242">
        <f>Q129*H129</f>
        <v>0</v>
      </c>
      <c r="S129" s="242">
        <v>0</v>
      </c>
      <c r="T129" s="24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44" t="s">
        <v>148</v>
      </c>
      <c r="AT129" s="244" t="s">
        <v>144</v>
      </c>
      <c r="AU129" s="244" t="s">
        <v>86</v>
      </c>
      <c r="AY129" s="14" t="s">
        <v>142</v>
      </c>
      <c r="BE129" s="142">
        <f>IF(N129="základní",J129,0)</f>
        <v>0</v>
      </c>
      <c r="BF129" s="142">
        <f>IF(N129="snížená",J129,0)</f>
        <v>0</v>
      </c>
      <c r="BG129" s="142">
        <f>IF(N129="zákl. přenesená",J129,0)</f>
        <v>0</v>
      </c>
      <c r="BH129" s="142">
        <f>IF(N129="sníž. přenesená",J129,0)</f>
        <v>0</v>
      </c>
      <c r="BI129" s="142">
        <f>IF(N129="nulová",J129,0)</f>
        <v>0</v>
      </c>
      <c r="BJ129" s="14" t="s">
        <v>84</v>
      </c>
      <c r="BK129" s="142">
        <f>ROUND(I129*H129,2)</f>
        <v>0</v>
      </c>
      <c r="BL129" s="14" t="s">
        <v>148</v>
      </c>
      <c r="BM129" s="244" t="s">
        <v>797</v>
      </c>
    </row>
    <row r="130" s="12" customFormat="1" ht="22.8" customHeight="1">
      <c r="A130" s="12"/>
      <c r="B130" s="216"/>
      <c r="C130" s="217"/>
      <c r="D130" s="218" t="s">
        <v>75</v>
      </c>
      <c r="E130" s="230" t="s">
        <v>161</v>
      </c>
      <c r="F130" s="230" t="s">
        <v>295</v>
      </c>
      <c r="G130" s="217"/>
      <c r="H130" s="217"/>
      <c r="I130" s="220"/>
      <c r="J130" s="231">
        <f>BK130</f>
        <v>0</v>
      </c>
      <c r="K130" s="217"/>
      <c r="L130" s="222"/>
      <c r="M130" s="223"/>
      <c r="N130" s="224"/>
      <c r="O130" s="224"/>
      <c r="P130" s="225">
        <f>SUM(P131:P134)</f>
        <v>0</v>
      </c>
      <c r="Q130" s="224"/>
      <c r="R130" s="225">
        <f>SUM(R131:R134)</f>
        <v>40.238639999999997</v>
      </c>
      <c r="S130" s="224"/>
      <c r="T130" s="226">
        <f>SUM(T131:T134)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7" t="s">
        <v>84</v>
      </c>
      <c r="AT130" s="228" t="s">
        <v>75</v>
      </c>
      <c r="AU130" s="228" t="s">
        <v>84</v>
      </c>
      <c r="AY130" s="227" t="s">
        <v>142</v>
      </c>
      <c r="BK130" s="229">
        <f>SUM(BK131:BK134)</f>
        <v>0</v>
      </c>
    </row>
    <row r="131" s="2" customFormat="1" ht="24.15" customHeight="1">
      <c r="A131" s="37"/>
      <c r="B131" s="38"/>
      <c r="C131" s="232" t="s">
        <v>161</v>
      </c>
      <c r="D131" s="232" t="s">
        <v>144</v>
      </c>
      <c r="E131" s="233" t="s">
        <v>798</v>
      </c>
      <c r="F131" s="234" t="s">
        <v>799</v>
      </c>
      <c r="G131" s="235" t="s">
        <v>147</v>
      </c>
      <c r="H131" s="236">
        <v>18</v>
      </c>
      <c r="I131" s="237"/>
      <c r="J131" s="238">
        <f>ROUND(I131*H131,2)</f>
        <v>0</v>
      </c>
      <c r="K131" s="239"/>
      <c r="L131" s="40"/>
      <c r="M131" s="240" t="s">
        <v>1</v>
      </c>
      <c r="N131" s="241" t="s">
        <v>41</v>
      </c>
      <c r="O131" s="90"/>
      <c r="P131" s="242">
        <f>O131*H131</f>
        <v>0</v>
      </c>
      <c r="Q131" s="242">
        <v>0.34499999999999997</v>
      </c>
      <c r="R131" s="242">
        <f>Q131*H131</f>
        <v>6.2099999999999991</v>
      </c>
      <c r="S131" s="242">
        <v>0</v>
      </c>
      <c r="T131" s="24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44" t="s">
        <v>148</v>
      </c>
      <c r="AT131" s="244" t="s">
        <v>144</v>
      </c>
      <c r="AU131" s="244" t="s">
        <v>86</v>
      </c>
      <c r="AY131" s="14" t="s">
        <v>142</v>
      </c>
      <c r="BE131" s="142">
        <f>IF(N131="základní",J131,0)</f>
        <v>0</v>
      </c>
      <c r="BF131" s="142">
        <f>IF(N131="snížená",J131,0)</f>
        <v>0</v>
      </c>
      <c r="BG131" s="142">
        <f>IF(N131="zákl. přenesená",J131,0)</f>
        <v>0</v>
      </c>
      <c r="BH131" s="142">
        <f>IF(N131="sníž. přenesená",J131,0)</f>
        <v>0</v>
      </c>
      <c r="BI131" s="142">
        <f>IF(N131="nulová",J131,0)</f>
        <v>0</v>
      </c>
      <c r="BJ131" s="14" t="s">
        <v>84</v>
      </c>
      <c r="BK131" s="142">
        <f>ROUND(I131*H131,2)</f>
        <v>0</v>
      </c>
      <c r="BL131" s="14" t="s">
        <v>148</v>
      </c>
      <c r="BM131" s="244" t="s">
        <v>800</v>
      </c>
    </row>
    <row r="132" s="2" customFormat="1" ht="24.15" customHeight="1">
      <c r="A132" s="37"/>
      <c r="B132" s="38"/>
      <c r="C132" s="232" t="s">
        <v>165</v>
      </c>
      <c r="D132" s="232" t="s">
        <v>144</v>
      </c>
      <c r="E132" s="233" t="s">
        <v>801</v>
      </c>
      <c r="F132" s="234" t="s">
        <v>802</v>
      </c>
      <c r="G132" s="235" t="s">
        <v>147</v>
      </c>
      <c r="H132" s="236">
        <v>320</v>
      </c>
      <c r="I132" s="237"/>
      <c r="J132" s="238">
        <f>ROUND(I132*H132,2)</f>
        <v>0</v>
      </c>
      <c r="K132" s="239"/>
      <c r="L132" s="40"/>
      <c r="M132" s="240" t="s">
        <v>1</v>
      </c>
      <c r="N132" s="241" t="s">
        <v>41</v>
      </c>
      <c r="O132" s="90"/>
      <c r="P132" s="242">
        <f>O132*H132</f>
        <v>0</v>
      </c>
      <c r="Q132" s="242">
        <v>0.089219999999999994</v>
      </c>
      <c r="R132" s="242">
        <f>Q132*H132</f>
        <v>28.550399999999996</v>
      </c>
      <c r="S132" s="242">
        <v>0</v>
      </c>
      <c r="T132" s="24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44" t="s">
        <v>148</v>
      </c>
      <c r="AT132" s="244" t="s">
        <v>144</v>
      </c>
      <c r="AU132" s="244" t="s">
        <v>86</v>
      </c>
      <c r="AY132" s="14" t="s">
        <v>142</v>
      </c>
      <c r="BE132" s="142">
        <f>IF(N132="základní",J132,0)</f>
        <v>0</v>
      </c>
      <c r="BF132" s="142">
        <f>IF(N132="snížená",J132,0)</f>
        <v>0</v>
      </c>
      <c r="BG132" s="142">
        <f>IF(N132="zákl. přenesená",J132,0)</f>
        <v>0</v>
      </c>
      <c r="BH132" s="142">
        <f>IF(N132="sníž. přenesená",J132,0)</f>
        <v>0</v>
      </c>
      <c r="BI132" s="142">
        <f>IF(N132="nulová",J132,0)</f>
        <v>0</v>
      </c>
      <c r="BJ132" s="14" t="s">
        <v>84</v>
      </c>
      <c r="BK132" s="142">
        <f>ROUND(I132*H132,2)</f>
        <v>0</v>
      </c>
      <c r="BL132" s="14" t="s">
        <v>148</v>
      </c>
      <c r="BM132" s="244" t="s">
        <v>803</v>
      </c>
    </row>
    <row r="133" s="2" customFormat="1" ht="24.15" customHeight="1">
      <c r="A133" s="37"/>
      <c r="B133" s="38"/>
      <c r="C133" s="250" t="s">
        <v>169</v>
      </c>
      <c r="D133" s="250" t="s">
        <v>329</v>
      </c>
      <c r="E133" s="251" t="s">
        <v>338</v>
      </c>
      <c r="F133" s="252" t="s">
        <v>804</v>
      </c>
      <c r="G133" s="253" t="s">
        <v>147</v>
      </c>
      <c r="H133" s="254">
        <v>48.479999999999997</v>
      </c>
      <c r="I133" s="255"/>
      <c r="J133" s="256">
        <f>ROUND(I133*H133,2)</f>
        <v>0</v>
      </c>
      <c r="K133" s="257"/>
      <c r="L133" s="258"/>
      <c r="M133" s="259" t="s">
        <v>1</v>
      </c>
      <c r="N133" s="260" t="s">
        <v>41</v>
      </c>
      <c r="O133" s="90"/>
      <c r="P133" s="242">
        <f>O133*H133</f>
        <v>0</v>
      </c>
      <c r="Q133" s="242">
        <v>0.113</v>
      </c>
      <c r="R133" s="242">
        <f>Q133*H133</f>
        <v>5.4782399999999996</v>
      </c>
      <c r="S133" s="242">
        <v>0</v>
      </c>
      <c r="T133" s="24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44" t="s">
        <v>173</v>
      </c>
      <c r="AT133" s="244" t="s">
        <v>329</v>
      </c>
      <c r="AU133" s="244" t="s">
        <v>86</v>
      </c>
      <c r="AY133" s="14" t="s">
        <v>142</v>
      </c>
      <c r="BE133" s="142">
        <f>IF(N133="základní",J133,0)</f>
        <v>0</v>
      </c>
      <c r="BF133" s="142">
        <f>IF(N133="snížená",J133,0)</f>
        <v>0</v>
      </c>
      <c r="BG133" s="142">
        <f>IF(N133="zákl. přenesená",J133,0)</f>
        <v>0</v>
      </c>
      <c r="BH133" s="142">
        <f>IF(N133="sníž. přenesená",J133,0)</f>
        <v>0</v>
      </c>
      <c r="BI133" s="142">
        <f>IF(N133="nulová",J133,0)</f>
        <v>0</v>
      </c>
      <c r="BJ133" s="14" t="s">
        <v>84</v>
      </c>
      <c r="BK133" s="142">
        <f>ROUND(I133*H133,2)</f>
        <v>0</v>
      </c>
      <c r="BL133" s="14" t="s">
        <v>148</v>
      </c>
      <c r="BM133" s="244" t="s">
        <v>805</v>
      </c>
    </row>
    <row r="134" s="2" customFormat="1">
      <c r="A134" s="37"/>
      <c r="B134" s="38"/>
      <c r="C134" s="39"/>
      <c r="D134" s="261" t="s">
        <v>341</v>
      </c>
      <c r="E134" s="39"/>
      <c r="F134" s="262" t="s">
        <v>342</v>
      </c>
      <c r="G134" s="39"/>
      <c r="H134" s="39"/>
      <c r="I134" s="263"/>
      <c r="J134" s="39"/>
      <c r="K134" s="39"/>
      <c r="L134" s="40"/>
      <c r="M134" s="264"/>
      <c r="N134" s="265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4" t="s">
        <v>341</v>
      </c>
      <c r="AU134" s="14" t="s">
        <v>86</v>
      </c>
    </row>
    <row r="135" s="12" customFormat="1" ht="22.8" customHeight="1">
      <c r="A135" s="12"/>
      <c r="B135" s="216"/>
      <c r="C135" s="217"/>
      <c r="D135" s="218" t="s">
        <v>75</v>
      </c>
      <c r="E135" s="230" t="s">
        <v>177</v>
      </c>
      <c r="F135" s="230" t="s">
        <v>351</v>
      </c>
      <c r="G135" s="217"/>
      <c r="H135" s="217"/>
      <c r="I135" s="220"/>
      <c r="J135" s="231">
        <f>BK135</f>
        <v>0</v>
      </c>
      <c r="K135" s="217"/>
      <c r="L135" s="222"/>
      <c r="M135" s="223"/>
      <c r="N135" s="224"/>
      <c r="O135" s="224"/>
      <c r="P135" s="225">
        <f>P136</f>
        <v>0</v>
      </c>
      <c r="Q135" s="224"/>
      <c r="R135" s="225">
        <f>R136</f>
        <v>0</v>
      </c>
      <c r="S135" s="224"/>
      <c r="T135" s="226">
        <f>T136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7" t="s">
        <v>84</v>
      </c>
      <c r="AT135" s="228" t="s">
        <v>75</v>
      </c>
      <c r="AU135" s="228" t="s">
        <v>84</v>
      </c>
      <c r="AY135" s="227" t="s">
        <v>142</v>
      </c>
      <c r="BK135" s="229">
        <f>BK136</f>
        <v>0</v>
      </c>
    </row>
    <row r="136" s="2" customFormat="1" ht="24.15" customHeight="1">
      <c r="A136" s="37"/>
      <c r="B136" s="38"/>
      <c r="C136" s="232" t="s">
        <v>173</v>
      </c>
      <c r="D136" s="232" t="s">
        <v>144</v>
      </c>
      <c r="E136" s="233" t="s">
        <v>806</v>
      </c>
      <c r="F136" s="234" t="s">
        <v>807</v>
      </c>
      <c r="G136" s="235" t="s">
        <v>147</v>
      </c>
      <c r="H136" s="236">
        <v>320</v>
      </c>
      <c r="I136" s="237"/>
      <c r="J136" s="238">
        <f>ROUND(I136*H136,2)</f>
        <v>0</v>
      </c>
      <c r="K136" s="239"/>
      <c r="L136" s="40"/>
      <c r="M136" s="240" t="s">
        <v>1</v>
      </c>
      <c r="N136" s="241" t="s">
        <v>41</v>
      </c>
      <c r="O136" s="90"/>
      <c r="P136" s="242">
        <f>O136*H136</f>
        <v>0</v>
      </c>
      <c r="Q136" s="242">
        <v>0</v>
      </c>
      <c r="R136" s="242">
        <f>Q136*H136</f>
        <v>0</v>
      </c>
      <c r="S136" s="242">
        <v>0</v>
      </c>
      <c r="T136" s="24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44" t="s">
        <v>148</v>
      </c>
      <c r="AT136" s="244" t="s">
        <v>144</v>
      </c>
      <c r="AU136" s="244" t="s">
        <v>86</v>
      </c>
      <c r="AY136" s="14" t="s">
        <v>142</v>
      </c>
      <c r="BE136" s="142">
        <f>IF(N136="základní",J136,0)</f>
        <v>0</v>
      </c>
      <c r="BF136" s="142">
        <f>IF(N136="snížená",J136,0)</f>
        <v>0</v>
      </c>
      <c r="BG136" s="142">
        <f>IF(N136="zákl. přenesená",J136,0)</f>
        <v>0</v>
      </c>
      <c r="BH136" s="142">
        <f>IF(N136="sníž. přenesená",J136,0)</f>
        <v>0</v>
      </c>
      <c r="BI136" s="142">
        <f>IF(N136="nulová",J136,0)</f>
        <v>0</v>
      </c>
      <c r="BJ136" s="14" t="s">
        <v>84</v>
      </c>
      <c r="BK136" s="142">
        <f>ROUND(I136*H136,2)</f>
        <v>0</v>
      </c>
      <c r="BL136" s="14" t="s">
        <v>148</v>
      </c>
      <c r="BM136" s="244" t="s">
        <v>808</v>
      </c>
    </row>
    <row r="137" s="12" customFormat="1" ht="22.8" customHeight="1">
      <c r="A137" s="12"/>
      <c r="B137" s="216"/>
      <c r="C137" s="217"/>
      <c r="D137" s="218" t="s">
        <v>75</v>
      </c>
      <c r="E137" s="230" t="s">
        <v>417</v>
      </c>
      <c r="F137" s="230" t="s">
        <v>418</v>
      </c>
      <c r="G137" s="217"/>
      <c r="H137" s="217"/>
      <c r="I137" s="220"/>
      <c r="J137" s="231">
        <f>BK137</f>
        <v>0</v>
      </c>
      <c r="K137" s="217"/>
      <c r="L137" s="222"/>
      <c r="M137" s="223"/>
      <c r="N137" s="224"/>
      <c r="O137" s="224"/>
      <c r="P137" s="225">
        <f>P138</f>
        <v>0</v>
      </c>
      <c r="Q137" s="224"/>
      <c r="R137" s="225">
        <f>R138</f>
        <v>0</v>
      </c>
      <c r="S137" s="224"/>
      <c r="T137" s="226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7" t="s">
        <v>84</v>
      </c>
      <c r="AT137" s="228" t="s">
        <v>75</v>
      </c>
      <c r="AU137" s="228" t="s">
        <v>84</v>
      </c>
      <c r="AY137" s="227" t="s">
        <v>142</v>
      </c>
      <c r="BK137" s="229">
        <f>BK138</f>
        <v>0</v>
      </c>
    </row>
    <row r="138" s="2" customFormat="1" ht="24.15" customHeight="1">
      <c r="A138" s="37"/>
      <c r="B138" s="38"/>
      <c r="C138" s="232" t="s">
        <v>177</v>
      </c>
      <c r="D138" s="232" t="s">
        <v>144</v>
      </c>
      <c r="E138" s="233" t="s">
        <v>420</v>
      </c>
      <c r="F138" s="234" t="s">
        <v>421</v>
      </c>
      <c r="G138" s="235" t="s">
        <v>271</v>
      </c>
      <c r="H138" s="236">
        <v>40.238999999999997</v>
      </c>
      <c r="I138" s="237"/>
      <c r="J138" s="238">
        <f>ROUND(I138*H138,2)</f>
        <v>0</v>
      </c>
      <c r="K138" s="239"/>
      <c r="L138" s="40"/>
      <c r="M138" s="245" t="s">
        <v>1</v>
      </c>
      <c r="N138" s="246" t="s">
        <v>41</v>
      </c>
      <c r="O138" s="247"/>
      <c r="P138" s="248">
        <f>O138*H138</f>
        <v>0</v>
      </c>
      <c r="Q138" s="248">
        <v>0</v>
      </c>
      <c r="R138" s="248">
        <f>Q138*H138</f>
        <v>0</v>
      </c>
      <c r="S138" s="248">
        <v>0</v>
      </c>
      <c r="T138" s="24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44" t="s">
        <v>148</v>
      </c>
      <c r="AT138" s="244" t="s">
        <v>144</v>
      </c>
      <c r="AU138" s="244" t="s">
        <v>86</v>
      </c>
      <c r="AY138" s="14" t="s">
        <v>142</v>
      </c>
      <c r="BE138" s="142">
        <f>IF(N138="základní",J138,0)</f>
        <v>0</v>
      </c>
      <c r="BF138" s="142">
        <f>IF(N138="snížená",J138,0)</f>
        <v>0</v>
      </c>
      <c r="BG138" s="142">
        <f>IF(N138="zákl. přenesená",J138,0)</f>
        <v>0</v>
      </c>
      <c r="BH138" s="142">
        <f>IF(N138="sníž. přenesená",J138,0)</f>
        <v>0</v>
      </c>
      <c r="BI138" s="142">
        <f>IF(N138="nulová",J138,0)</f>
        <v>0</v>
      </c>
      <c r="BJ138" s="14" t="s">
        <v>84</v>
      </c>
      <c r="BK138" s="142">
        <f>ROUND(I138*H138,2)</f>
        <v>0</v>
      </c>
      <c r="BL138" s="14" t="s">
        <v>148</v>
      </c>
      <c r="BM138" s="244" t="s">
        <v>809</v>
      </c>
    </row>
    <row r="139" s="2" customFormat="1" ht="6.96" customHeight="1">
      <c r="A139" s="37"/>
      <c r="B139" s="65"/>
      <c r="C139" s="66"/>
      <c r="D139" s="66"/>
      <c r="E139" s="66"/>
      <c r="F139" s="66"/>
      <c r="G139" s="66"/>
      <c r="H139" s="66"/>
      <c r="I139" s="66"/>
      <c r="J139" s="66"/>
      <c r="K139" s="66"/>
      <c r="L139" s="40"/>
      <c r="M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</row>
  </sheetData>
  <sheetProtection sheet="1" autoFilter="0" formatColumns="0" formatRows="0" objects="1" scenarios="1" spinCount="100000" saltValue="oDq7aB+vceoKdlZRyy0f5X7xpU07wlOcEB/3PZH8LNEs5dj/KfNXo9aHFRO0tdJd1/Y/UW2J/keCr5x8845SPg==" hashValue="UMKJ/SYRNnq4JAcR7QU/MSG/NHg/nNElPjVVgYSGTG+ozMISznP6L6YyTq4mh5CXjByzbMPSBa1xW/vwC5cSkA==" algorithmName="SHA-512" password="CC35"/>
  <autoFilter ref="C121:K138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107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7"/>
      <c r="AT3" s="14" t="s">
        <v>86</v>
      </c>
    </row>
    <row r="4" s="1" customFormat="1" ht="24.96" customHeight="1">
      <c r="B4" s="17"/>
      <c r="D4" s="152" t="s">
        <v>117</v>
      </c>
      <c r="L4" s="17"/>
      <c r="M4" s="153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4" t="s">
        <v>16</v>
      </c>
      <c r="L6" s="17"/>
    </row>
    <row r="7" s="1" customFormat="1" ht="16.5" customHeight="1">
      <c r="B7" s="17"/>
      <c r="E7" s="155" t="str">
        <f>'Rekapitulace stavby'!K6</f>
        <v>Sadová ulice Lovosice - parcely</v>
      </c>
      <c r="F7" s="154"/>
      <c r="G7" s="154"/>
      <c r="H7" s="154"/>
      <c r="L7" s="17"/>
    </row>
    <row r="8" s="2" customFormat="1" ht="12" customHeight="1">
      <c r="A8" s="37"/>
      <c r="B8" s="40"/>
      <c r="C8" s="37"/>
      <c r="D8" s="154" t="s">
        <v>118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0"/>
      <c r="C9" s="37"/>
      <c r="D9" s="37"/>
      <c r="E9" s="156" t="s">
        <v>810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54" t="s">
        <v>18</v>
      </c>
      <c r="E11" s="37"/>
      <c r="F11" s="157" t="s">
        <v>1</v>
      </c>
      <c r="G11" s="37"/>
      <c r="H11" s="37"/>
      <c r="I11" s="154" t="s">
        <v>19</v>
      </c>
      <c r="J11" s="157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54" t="s">
        <v>20</v>
      </c>
      <c r="E12" s="37"/>
      <c r="F12" s="157" t="s">
        <v>21</v>
      </c>
      <c r="G12" s="37"/>
      <c r="H12" s="37"/>
      <c r="I12" s="154" t="s">
        <v>22</v>
      </c>
      <c r="J12" s="158" t="str">
        <f>'Rekapitulace stavby'!AN8</f>
        <v>17. 9. 2024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54" t="s">
        <v>24</v>
      </c>
      <c r="E14" s="37"/>
      <c r="F14" s="37"/>
      <c r="G14" s="37"/>
      <c r="H14" s="37"/>
      <c r="I14" s="154" t="s">
        <v>25</v>
      </c>
      <c r="J14" s="157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57" t="str">
        <f>IF('Rekapitulace stavby'!E11="","",'Rekapitulace stavby'!E11)</f>
        <v xml:space="preserve"> </v>
      </c>
      <c r="F15" s="37"/>
      <c r="G15" s="37"/>
      <c r="H15" s="37"/>
      <c r="I15" s="154" t="s">
        <v>27</v>
      </c>
      <c r="J15" s="157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54" t="s">
        <v>28</v>
      </c>
      <c r="E17" s="37"/>
      <c r="F17" s="37"/>
      <c r="G17" s="37"/>
      <c r="H17" s="37"/>
      <c r="I17" s="154" t="s">
        <v>25</v>
      </c>
      <c r="J17" s="30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'Rekapitulace stavby'!E14</f>
        <v>Vyplň údaj</v>
      </c>
      <c r="F18" s="157"/>
      <c r="G18" s="157"/>
      <c r="H18" s="157"/>
      <c r="I18" s="154" t="s">
        <v>27</v>
      </c>
      <c r="J18" s="30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54" t="s">
        <v>30</v>
      </c>
      <c r="E20" s="37"/>
      <c r="F20" s="37"/>
      <c r="G20" s="37"/>
      <c r="H20" s="37"/>
      <c r="I20" s="154" t="s">
        <v>25</v>
      </c>
      <c r="J20" s="157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57" t="str">
        <f>IF('Rekapitulace stavby'!E17="","",'Rekapitulace stavby'!E17)</f>
        <v xml:space="preserve"> </v>
      </c>
      <c r="F21" s="37"/>
      <c r="G21" s="37"/>
      <c r="H21" s="37"/>
      <c r="I21" s="154" t="s">
        <v>27</v>
      </c>
      <c r="J21" s="157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54" t="s">
        <v>32</v>
      </c>
      <c r="E23" s="37"/>
      <c r="F23" s="37"/>
      <c r="G23" s="37"/>
      <c r="H23" s="37"/>
      <c r="I23" s="154" t="s">
        <v>25</v>
      </c>
      <c r="J23" s="157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57" t="str">
        <f>IF('Rekapitulace stavby'!E20="","",'Rekapitulace stavby'!E20)</f>
        <v xml:space="preserve"> </v>
      </c>
      <c r="F24" s="37"/>
      <c r="G24" s="37"/>
      <c r="H24" s="37"/>
      <c r="I24" s="154" t="s">
        <v>27</v>
      </c>
      <c r="J24" s="157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54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59"/>
      <c r="B27" s="160"/>
      <c r="C27" s="159"/>
      <c r="D27" s="159"/>
      <c r="E27" s="161" t="s">
        <v>1</v>
      </c>
      <c r="F27" s="161"/>
      <c r="G27" s="161"/>
      <c r="H27" s="161"/>
      <c r="I27" s="159"/>
      <c r="J27" s="159"/>
      <c r="K27" s="159"/>
      <c r="L27" s="162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63"/>
      <c r="E29" s="163"/>
      <c r="F29" s="163"/>
      <c r="G29" s="163"/>
      <c r="H29" s="163"/>
      <c r="I29" s="163"/>
      <c r="J29" s="163"/>
      <c r="K29" s="16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0"/>
      <c r="C30" s="37"/>
      <c r="D30" s="164" t="s">
        <v>36</v>
      </c>
      <c r="E30" s="37"/>
      <c r="F30" s="37"/>
      <c r="G30" s="37"/>
      <c r="H30" s="37"/>
      <c r="I30" s="37"/>
      <c r="J30" s="165">
        <f>ROUND(J123,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0"/>
      <c r="C31" s="37"/>
      <c r="D31" s="163"/>
      <c r="E31" s="163"/>
      <c r="F31" s="163"/>
      <c r="G31" s="163"/>
      <c r="H31" s="163"/>
      <c r="I31" s="163"/>
      <c r="J31" s="163"/>
      <c r="K31" s="163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0"/>
      <c r="C32" s="37"/>
      <c r="D32" s="37"/>
      <c r="E32" s="37"/>
      <c r="F32" s="166" t="s">
        <v>38</v>
      </c>
      <c r="G32" s="37"/>
      <c r="H32" s="37"/>
      <c r="I32" s="166" t="s">
        <v>37</v>
      </c>
      <c r="J32" s="166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0"/>
      <c r="C33" s="37"/>
      <c r="D33" s="167" t="s">
        <v>40</v>
      </c>
      <c r="E33" s="154" t="s">
        <v>41</v>
      </c>
      <c r="F33" s="168">
        <f>ROUND((SUM(BE123:BE144)),  2)</f>
        <v>0</v>
      </c>
      <c r="G33" s="37"/>
      <c r="H33" s="37"/>
      <c r="I33" s="169">
        <v>0.20999999999999999</v>
      </c>
      <c r="J33" s="168">
        <f>ROUND(((SUM(BE123:BE144))*I33),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154" t="s">
        <v>42</v>
      </c>
      <c r="F34" s="168">
        <f>ROUND((SUM(BF123:BF144)),  2)</f>
        <v>0</v>
      </c>
      <c r="G34" s="37"/>
      <c r="H34" s="37"/>
      <c r="I34" s="169">
        <v>0.12</v>
      </c>
      <c r="J34" s="168">
        <f>ROUND(((SUM(BF123:BF144))*I34),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0"/>
      <c r="C35" s="37"/>
      <c r="D35" s="37"/>
      <c r="E35" s="154" t="s">
        <v>43</v>
      </c>
      <c r="F35" s="168">
        <f>ROUND((SUM(BG123:BG144)),  2)</f>
        <v>0</v>
      </c>
      <c r="G35" s="37"/>
      <c r="H35" s="37"/>
      <c r="I35" s="169">
        <v>0.20999999999999999</v>
      </c>
      <c r="J35" s="168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0"/>
      <c r="C36" s="37"/>
      <c r="D36" s="37"/>
      <c r="E36" s="154" t="s">
        <v>44</v>
      </c>
      <c r="F36" s="168">
        <f>ROUND((SUM(BH123:BH144)),  2)</f>
        <v>0</v>
      </c>
      <c r="G36" s="37"/>
      <c r="H36" s="37"/>
      <c r="I36" s="169">
        <v>0.12</v>
      </c>
      <c r="J36" s="168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54" t="s">
        <v>45</v>
      </c>
      <c r="F37" s="168">
        <f>ROUND((SUM(BI123:BI144)),  2)</f>
        <v>0</v>
      </c>
      <c r="G37" s="37"/>
      <c r="H37" s="37"/>
      <c r="I37" s="169">
        <v>0</v>
      </c>
      <c r="J37" s="168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0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0"/>
      <c r="C39" s="170"/>
      <c r="D39" s="171" t="s">
        <v>46</v>
      </c>
      <c r="E39" s="172"/>
      <c r="F39" s="172"/>
      <c r="G39" s="173" t="s">
        <v>47</v>
      </c>
      <c r="H39" s="174" t="s">
        <v>48</v>
      </c>
      <c r="I39" s="172"/>
      <c r="J39" s="175">
        <f>SUM(J30:J37)</f>
        <v>0</v>
      </c>
      <c r="K39" s="176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2"/>
      <c r="D50" s="177" t="s">
        <v>49</v>
      </c>
      <c r="E50" s="178"/>
      <c r="F50" s="178"/>
      <c r="G50" s="177" t="s">
        <v>50</v>
      </c>
      <c r="H50" s="178"/>
      <c r="I50" s="178"/>
      <c r="J50" s="178"/>
      <c r="K50" s="178"/>
      <c r="L50" s="62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79" t="s">
        <v>51</v>
      </c>
      <c r="E61" s="180"/>
      <c r="F61" s="181" t="s">
        <v>52</v>
      </c>
      <c r="G61" s="179" t="s">
        <v>51</v>
      </c>
      <c r="H61" s="180"/>
      <c r="I61" s="180"/>
      <c r="J61" s="182" t="s">
        <v>52</v>
      </c>
      <c r="K61" s="180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77" t="s">
        <v>53</v>
      </c>
      <c r="E65" s="183"/>
      <c r="F65" s="183"/>
      <c r="G65" s="177" t="s">
        <v>54</v>
      </c>
      <c r="H65" s="183"/>
      <c r="I65" s="183"/>
      <c r="J65" s="183"/>
      <c r="K65" s="183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79" t="s">
        <v>51</v>
      </c>
      <c r="E76" s="180"/>
      <c r="F76" s="181" t="s">
        <v>52</v>
      </c>
      <c r="G76" s="179" t="s">
        <v>51</v>
      </c>
      <c r="H76" s="180"/>
      <c r="I76" s="180"/>
      <c r="J76" s="182" t="s">
        <v>52</v>
      </c>
      <c r="K76" s="180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4"/>
      <c r="C77" s="185"/>
      <c r="D77" s="185"/>
      <c r="E77" s="185"/>
      <c r="F77" s="185"/>
      <c r="G77" s="185"/>
      <c r="H77" s="185"/>
      <c r="I77" s="185"/>
      <c r="J77" s="185"/>
      <c r="K77" s="185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6"/>
      <c r="C81" s="187"/>
      <c r="D81" s="187"/>
      <c r="E81" s="187"/>
      <c r="F81" s="187"/>
      <c r="G81" s="187"/>
      <c r="H81" s="187"/>
      <c r="I81" s="187"/>
      <c r="J81" s="187"/>
      <c r="K81" s="187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120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8" t="str">
        <f>E7</f>
        <v>Sadová ulice Lovosice - parcely</v>
      </c>
      <c r="F85" s="29"/>
      <c r="G85" s="29"/>
      <c r="H85" s="2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118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SO6 - VRN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20</v>
      </c>
      <c r="D89" s="39"/>
      <c r="E89" s="39"/>
      <c r="F89" s="24" t="str">
        <f>F12</f>
        <v>Lovosice</v>
      </c>
      <c r="G89" s="39"/>
      <c r="H89" s="39"/>
      <c r="I89" s="29" t="s">
        <v>22</v>
      </c>
      <c r="J89" s="78" t="str">
        <f>IF(J12="","",J12)</f>
        <v>17. 9. 2024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29" t="s">
        <v>24</v>
      </c>
      <c r="D91" s="39"/>
      <c r="E91" s="39"/>
      <c r="F91" s="24" t="str">
        <f>E15</f>
        <v xml:space="preserve"> </v>
      </c>
      <c r="G91" s="39"/>
      <c r="H91" s="39"/>
      <c r="I91" s="29" t="s">
        <v>30</v>
      </c>
      <c r="J91" s="33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29" t="s">
        <v>28</v>
      </c>
      <c r="D92" s="39"/>
      <c r="E92" s="39"/>
      <c r="F92" s="24" t="str">
        <f>IF(E18="","",E18)</f>
        <v>Vyplň údaj</v>
      </c>
      <c r="G92" s="39"/>
      <c r="H92" s="39"/>
      <c r="I92" s="29" t="s">
        <v>32</v>
      </c>
      <c r="J92" s="33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9" t="s">
        <v>121</v>
      </c>
      <c r="D94" s="148"/>
      <c r="E94" s="148"/>
      <c r="F94" s="148"/>
      <c r="G94" s="148"/>
      <c r="H94" s="148"/>
      <c r="I94" s="148"/>
      <c r="J94" s="190" t="s">
        <v>122</v>
      </c>
      <c r="K94" s="14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1" t="s">
        <v>123</v>
      </c>
      <c r="D96" s="39"/>
      <c r="E96" s="39"/>
      <c r="F96" s="39"/>
      <c r="G96" s="39"/>
      <c r="H96" s="39"/>
      <c r="I96" s="39"/>
      <c r="J96" s="109">
        <f>J123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124</v>
      </c>
    </row>
    <row r="97" s="9" customFormat="1" ht="24.96" customHeight="1">
      <c r="A97" s="9"/>
      <c r="B97" s="192"/>
      <c r="C97" s="193"/>
      <c r="D97" s="194" t="s">
        <v>811</v>
      </c>
      <c r="E97" s="195"/>
      <c r="F97" s="195"/>
      <c r="G97" s="195"/>
      <c r="H97" s="195"/>
      <c r="I97" s="195"/>
      <c r="J97" s="196">
        <f>J124</f>
        <v>0</v>
      </c>
      <c r="K97" s="193"/>
      <c r="L97" s="19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8"/>
      <c r="C98" s="199"/>
      <c r="D98" s="200" t="s">
        <v>812</v>
      </c>
      <c r="E98" s="201"/>
      <c r="F98" s="201"/>
      <c r="G98" s="201"/>
      <c r="H98" s="201"/>
      <c r="I98" s="201"/>
      <c r="J98" s="202">
        <f>J125</f>
        <v>0</v>
      </c>
      <c r="K98" s="199"/>
      <c r="L98" s="20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8"/>
      <c r="C99" s="199"/>
      <c r="D99" s="200" t="s">
        <v>813</v>
      </c>
      <c r="E99" s="201"/>
      <c r="F99" s="201"/>
      <c r="G99" s="201"/>
      <c r="H99" s="201"/>
      <c r="I99" s="201"/>
      <c r="J99" s="202">
        <f>J131</f>
        <v>0</v>
      </c>
      <c r="K99" s="199"/>
      <c r="L99" s="20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8"/>
      <c r="C100" s="199"/>
      <c r="D100" s="200" t="s">
        <v>814</v>
      </c>
      <c r="E100" s="201"/>
      <c r="F100" s="201"/>
      <c r="G100" s="201"/>
      <c r="H100" s="201"/>
      <c r="I100" s="201"/>
      <c r="J100" s="202">
        <f>J135</f>
        <v>0</v>
      </c>
      <c r="K100" s="199"/>
      <c r="L100" s="20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8"/>
      <c r="C101" s="199"/>
      <c r="D101" s="200" t="s">
        <v>815</v>
      </c>
      <c r="E101" s="201"/>
      <c r="F101" s="201"/>
      <c r="G101" s="201"/>
      <c r="H101" s="201"/>
      <c r="I101" s="201"/>
      <c r="J101" s="202">
        <f>J138</f>
        <v>0</v>
      </c>
      <c r="K101" s="199"/>
      <c r="L101" s="20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8"/>
      <c r="C102" s="199"/>
      <c r="D102" s="200" t="s">
        <v>816</v>
      </c>
      <c r="E102" s="201"/>
      <c r="F102" s="201"/>
      <c r="G102" s="201"/>
      <c r="H102" s="201"/>
      <c r="I102" s="201"/>
      <c r="J102" s="202">
        <f>J140</f>
        <v>0</v>
      </c>
      <c r="K102" s="199"/>
      <c r="L102" s="20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8"/>
      <c r="C103" s="199"/>
      <c r="D103" s="200" t="s">
        <v>817</v>
      </c>
      <c r="E103" s="201"/>
      <c r="F103" s="201"/>
      <c r="G103" s="201"/>
      <c r="H103" s="201"/>
      <c r="I103" s="201"/>
      <c r="J103" s="202">
        <f>J142</f>
        <v>0</v>
      </c>
      <c r="K103" s="199"/>
      <c r="L103" s="20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0" t="s">
        <v>127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29" t="s">
        <v>16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188" t="str">
        <f>E7</f>
        <v>Sadová ulice Lovosice - parcely</v>
      </c>
      <c r="F113" s="29"/>
      <c r="G113" s="29"/>
      <c r="H113" s="2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29" t="s">
        <v>118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5" t="str">
        <f>E9</f>
        <v>SO6 - VRN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29" t="s">
        <v>20</v>
      </c>
      <c r="D117" s="39"/>
      <c r="E117" s="39"/>
      <c r="F117" s="24" t="str">
        <f>F12</f>
        <v>Lovosice</v>
      </c>
      <c r="G117" s="39"/>
      <c r="H117" s="39"/>
      <c r="I117" s="29" t="s">
        <v>22</v>
      </c>
      <c r="J117" s="78" t="str">
        <f>IF(J12="","",J12)</f>
        <v>17. 9. 2024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29" t="s">
        <v>24</v>
      </c>
      <c r="D119" s="39"/>
      <c r="E119" s="39"/>
      <c r="F119" s="24" t="str">
        <f>E15</f>
        <v xml:space="preserve"> </v>
      </c>
      <c r="G119" s="39"/>
      <c r="H119" s="39"/>
      <c r="I119" s="29" t="s">
        <v>30</v>
      </c>
      <c r="J119" s="33" t="str">
        <f>E21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29" t="s">
        <v>28</v>
      </c>
      <c r="D120" s="39"/>
      <c r="E120" s="39"/>
      <c r="F120" s="24" t="str">
        <f>IF(E18="","",E18)</f>
        <v>Vyplň údaj</v>
      </c>
      <c r="G120" s="39"/>
      <c r="H120" s="39"/>
      <c r="I120" s="29" t="s">
        <v>32</v>
      </c>
      <c r="J120" s="33" t="str">
        <f>E24</f>
        <v xml:space="preserve"> 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204"/>
      <c r="B122" s="205"/>
      <c r="C122" s="206" t="s">
        <v>128</v>
      </c>
      <c r="D122" s="207" t="s">
        <v>61</v>
      </c>
      <c r="E122" s="207" t="s">
        <v>57</v>
      </c>
      <c r="F122" s="207" t="s">
        <v>58</v>
      </c>
      <c r="G122" s="207" t="s">
        <v>129</v>
      </c>
      <c r="H122" s="207" t="s">
        <v>130</v>
      </c>
      <c r="I122" s="207" t="s">
        <v>131</v>
      </c>
      <c r="J122" s="208" t="s">
        <v>122</v>
      </c>
      <c r="K122" s="209" t="s">
        <v>132</v>
      </c>
      <c r="L122" s="210"/>
      <c r="M122" s="99" t="s">
        <v>1</v>
      </c>
      <c r="N122" s="100" t="s">
        <v>40</v>
      </c>
      <c r="O122" s="100" t="s">
        <v>133</v>
      </c>
      <c r="P122" s="100" t="s">
        <v>134</v>
      </c>
      <c r="Q122" s="100" t="s">
        <v>135</v>
      </c>
      <c r="R122" s="100" t="s">
        <v>136</v>
      </c>
      <c r="S122" s="100" t="s">
        <v>137</v>
      </c>
      <c r="T122" s="101" t="s">
        <v>138</v>
      </c>
      <c r="U122" s="204"/>
      <c r="V122" s="204"/>
      <c r="W122" s="204"/>
      <c r="X122" s="204"/>
      <c r="Y122" s="204"/>
      <c r="Z122" s="204"/>
      <c r="AA122" s="204"/>
      <c r="AB122" s="204"/>
      <c r="AC122" s="204"/>
      <c r="AD122" s="204"/>
      <c r="AE122" s="204"/>
    </row>
    <row r="123" s="2" customFormat="1" ht="22.8" customHeight="1">
      <c r="A123" s="37"/>
      <c r="B123" s="38"/>
      <c r="C123" s="106" t="s">
        <v>139</v>
      </c>
      <c r="D123" s="39"/>
      <c r="E123" s="39"/>
      <c r="F123" s="39"/>
      <c r="G123" s="39"/>
      <c r="H123" s="39"/>
      <c r="I123" s="39"/>
      <c r="J123" s="211">
        <f>BK123</f>
        <v>0</v>
      </c>
      <c r="K123" s="39"/>
      <c r="L123" s="40"/>
      <c r="M123" s="102"/>
      <c r="N123" s="212"/>
      <c r="O123" s="103"/>
      <c r="P123" s="213">
        <f>P124</f>
        <v>0</v>
      </c>
      <c r="Q123" s="103"/>
      <c r="R123" s="213">
        <f>R124</f>
        <v>0</v>
      </c>
      <c r="S123" s="103"/>
      <c r="T123" s="214">
        <f>T124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4" t="s">
        <v>75</v>
      </c>
      <c r="AU123" s="14" t="s">
        <v>124</v>
      </c>
      <c r="BK123" s="215">
        <f>BK124</f>
        <v>0</v>
      </c>
    </row>
    <row r="124" s="12" customFormat="1" ht="25.92" customHeight="1">
      <c r="A124" s="12"/>
      <c r="B124" s="216"/>
      <c r="C124" s="217"/>
      <c r="D124" s="218" t="s">
        <v>75</v>
      </c>
      <c r="E124" s="219" t="s">
        <v>106</v>
      </c>
      <c r="F124" s="219" t="s">
        <v>818</v>
      </c>
      <c r="G124" s="217"/>
      <c r="H124" s="217"/>
      <c r="I124" s="220"/>
      <c r="J124" s="221">
        <f>BK124</f>
        <v>0</v>
      </c>
      <c r="K124" s="217"/>
      <c r="L124" s="222"/>
      <c r="M124" s="223"/>
      <c r="N124" s="224"/>
      <c r="O124" s="224"/>
      <c r="P124" s="225">
        <f>P125+P131+P135+P138+P140+P142</f>
        <v>0</v>
      </c>
      <c r="Q124" s="224"/>
      <c r="R124" s="225">
        <f>R125+R131+R135+R138+R140+R142</f>
        <v>0</v>
      </c>
      <c r="S124" s="224"/>
      <c r="T124" s="226">
        <f>T125+T131+T135+T138+T140+T142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7" t="s">
        <v>161</v>
      </c>
      <c r="AT124" s="228" t="s">
        <v>75</v>
      </c>
      <c r="AU124" s="228" t="s">
        <v>76</v>
      </c>
      <c r="AY124" s="227" t="s">
        <v>142</v>
      </c>
      <c r="BK124" s="229">
        <f>BK125+BK131+BK135+BK138+BK140+BK142</f>
        <v>0</v>
      </c>
    </row>
    <row r="125" s="12" customFormat="1" ht="22.8" customHeight="1">
      <c r="A125" s="12"/>
      <c r="B125" s="216"/>
      <c r="C125" s="217"/>
      <c r="D125" s="218" t="s">
        <v>75</v>
      </c>
      <c r="E125" s="230" t="s">
        <v>819</v>
      </c>
      <c r="F125" s="230" t="s">
        <v>820</v>
      </c>
      <c r="G125" s="217"/>
      <c r="H125" s="217"/>
      <c r="I125" s="220"/>
      <c r="J125" s="231">
        <f>BK125</f>
        <v>0</v>
      </c>
      <c r="K125" s="217"/>
      <c r="L125" s="222"/>
      <c r="M125" s="223"/>
      <c r="N125" s="224"/>
      <c r="O125" s="224"/>
      <c r="P125" s="225">
        <f>SUM(P126:P130)</f>
        <v>0</v>
      </c>
      <c r="Q125" s="224"/>
      <c r="R125" s="225">
        <f>SUM(R126:R130)</f>
        <v>0</v>
      </c>
      <c r="S125" s="224"/>
      <c r="T125" s="226">
        <f>SUM(T126:T130)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7" t="s">
        <v>161</v>
      </c>
      <c r="AT125" s="228" t="s">
        <v>75</v>
      </c>
      <c r="AU125" s="228" t="s">
        <v>84</v>
      </c>
      <c r="AY125" s="227" t="s">
        <v>142</v>
      </c>
      <c r="BK125" s="229">
        <f>SUM(BK126:BK130)</f>
        <v>0</v>
      </c>
    </row>
    <row r="126" s="2" customFormat="1" ht="16.5" customHeight="1">
      <c r="A126" s="37"/>
      <c r="B126" s="38"/>
      <c r="C126" s="232" t="s">
        <v>84</v>
      </c>
      <c r="D126" s="232" t="s">
        <v>144</v>
      </c>
      <c r="E126" s="233" t="s">
        <v>821</v>
      </c>
      <c r="F126" s="234" t="s">
        <v>822</v>
      </c>
      <c r="G126" s="235" t="s">
        <v>823</v>
      </c>
      <c r="H126" s="236">
        <v>1</v>
      </c>
      <c r="I126" s="237"/>
      <c r="J126" s="238">
        <f>ROUND(I126*H126,2)</f>
        <v>0</v>
      </c>
      <c r="K126" s="239"/>
      <c r="L126" s="40"/>
      <c r="M126" s="240" t="s">
        <v>1</v>
      </c>
      <c r="N126" s="241" t="s">
        <v>41</v>
      </c>
      <c r="O126" s="90"/>
      <c r="P126" s="242">
        <f>O126*H126</f>
        <v>0</v>
      </c>
      <c r="Q126" s="242">
        <v>0</v>
      </c>
      <c r="R126" s="242">
        <f>Q126*H126</f>
        <v>0</v>
      </c>
      <c r="S126" s="242">
        <v>0</v>
      </c>
      <c r="T126" s="243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44" t="s">
        <v>824</v>
      </c>
      <c r="AT126" s="244" t="s">
        <v>144</v>
      </c>
      <c r="AU126" s="244" t="s">
        <v>86</v>
      </c>
      <c r="AY126" s="14" t="s">
        <v>142</v>
      </c>
      <c r="BE126" s="142">
        <f>IF(N126="základní",J126,0)</f>
        <v>0</v>
      </c>
      <c r="BF126" s="142">
        <f>IF(N126="snížená",J126,0)</f>
        <v>0</v>
      </c>
      <c r="BG126" s="142">
        <f>IF(N126="zákl. přenesená",J126,0)</f>
        <v>0</v>
      </c>
      <c r="BH126" s="142">
        <f>IF(N126="sníž. přenesená",J126,0)</f>
        <v>0</v>
      </c>
      <c r="BI126" s="142">
        <f>IF(N126="nulová",J126,0)</f>
        <v>0</v>
      </c>
      <c r="BJ126" s="14" t="s">
        <v>84</v>
      </c>
      <c r="BK126" s="142">
        <f>ROUND(I126*H126,2)</f>
        <v>0</v>
      </c>
      <c r="BL126" s="14" t="s">
        <v>824</v>
      </c>
      <c r="BM126" s="244" t="s">
        <v>825</v>
      </c>
    </row>
    <row r="127" s="2" customFormat="1" ht="16.5" customHeight="1">
      <c r="A127" s="37"/>
      <c r="B127" s="38"/>
      <c r="C127" s="232" t="s">
        <v>86</v>
      </c>
      <c r="D127" s="232" t="s">
        <v>144</v>
      </c>
      <c r="E127" s="233" t="s">
        <v>826</v>
      </c>
      <c r="F127" s="234" t="s">
        <v>827</v>
      </c>
      <c r="G127" s="235" t="s">
        <v>823</v>
      </c>
      <c r="H127" s="236">
        <v>1</v>
      </c>
      <c r="I127" s="237"/>
      <c r="J127" s="238">
        <f>ROUND(I127*H127,2)</f>
        <v>0</v>
      </c>
      <c r="K127" s="239"/>
      <c r="L127" s="40"/>
      <c r="M127" s="240" t="s">
        <v>1</v>
      </c>
      <c r="N127" s="241" t="s">
        <v>41</v>
      </c>
      <c r="O127" s="90"/>
      <c r="P127" s="242">
        <f>O127*H127</f>
        <v>0</v>
      </c>
      <c r="Q127" s="242">
        <v>0</v>
      </c>
      <c r="R127" s="242">
        <f>Q127*H127</f>
        <v>0</v>
      </c>
      <c r="S127" s="242">
        <v>0</v>
      </c>
      <c r="T127" s="243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44" t="s">
        <v>824</v>
      </c>
      <c r="AT127" s="244" t="s">
        <v>144</v>
      </c>
      <c r="AU127" s="244" t="s">
        <v>86</v>
      </c>
      <c r="AY127" s="14" t="s">
        <v>142</v>
      </c>
      <c r="BE127" s="142">
        <f>IF(N127="základní",J127,0)</f>
        <v>0</v>
      </c>
      <c r="BF127" s="142">
        <f>IF(N127="snížená",J127,0)</f>
        <v>0</v>
      </c>
      <c r="BG127" s="142">
        <f>IF(N127="zákl. přenesená",J127,0)</f>
        <v>0</v>
      </c>
      <c r="BH127" s="142">
        <f>IF(N127="sníž. přenesená",J127,0)</f>
        <v>0</v>
      </c>
      <c r="BI127" s="142">
        <f>IF(N127="nulová",J127,0)</f>
        <v>0</v>
      </c>
      <c r="BJ127" s="14" t="s">
        <v>84</v>
      </c>
      <c r="BK127" s="142">
        <f>ROUND(I127*H127,2)</f>
        <v>0</v>
      </c>
      <c r="BL127" s="14" t="s">
        <v>824</v>
      </c>
      <c r="BM127" s="244" t="s">
        <v>828</v>
      </c>
    </row>
    <row r="128" s="2" customFormat="1" ht="16.5" customHeight="1">
      <c r="A128" s="37"/>
      <c r="B128" s="38"/>
      <c r="C128" s="232" t="s">
        <v>154</v>
      </c>
      <c r="D128" s="232" t="s">
        <v>144</v>
      </c>
      <c r="E128" s="233" t="s">
        <v>829</v>
      </c>
      <c r="F128" s="234" t="s">
        <v>830</v>
      </c>
      <c r="G128" s="235" t="s">
        <v>823</v>
      </c>
      <c r="H128" s="236">
        <v>1</v>
      </c>
      <c r="I128" s="237"/>
      <c r="J128" s="238">
        <f>ROUND(I128*H128,2)</f>
        <v>0</v>
      </c>
      <c r="K128" s="239"/>
      <c r="L128" s="40"/>
      <c r="M128" s="240" t="s">
        <v>1</v>
      </c>
      <c r="N128" s="241" t="s">
        <v>41</v>
      </c>
      <c r="O128" s="90"/>
      <c r="P128" s="242">
        <f>O128*H128</f>
        <v>0</v>
      </c>
      <c r="Q128" s="242">
        <v>0</v>
      </c>
      <c r="R128" s="242">
        <f>Q128*H128</f>
        <v>0</v>
      </c>
      <c r="S128" s="242">
        <v>0</v>
      </c>
      <c r="T128" s="24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44" t="s">
        <v>824</v>
      </c>
      <c r="AT128" s="244" t="s">
        <v>144</v>
      </c>
      <c r="AU128" s="244" t="s">
        <v>86</v>
      </c>
      <c r="AY128" s="14" t="s">
        <v>142</v>
      </c>
      <c r="BE128" s="142">
        <f>IF(N128="základní",J128,0)</f>
        <v>0</v>
      </c>
      <c r="BF128" s="142">
        <f>IF(N128="snížená",J128,0)</f>
        <v>0</v>
      </c>
      <c r="BG128" s="142">
        <f>IF(N128="zákl. přenesená",J128,0)</f>
        <v>0</v>
      </c>
      <c r="BH128" s="142">
        <f>IF(N128="sníž. přenesená",J128,0)</f>
        <v>0</v>
      </c>
      <c r="BI128" s="142">
        <f>IF(N128="nulová",J128,0)</f>
        <v>0</v>
      </c>
      <c r="BJ128" s="14" t="s">
        <v>84</v>
      </c>
      <c r="BK128" s="142">
        <f>ROUND(I128*H128,2)</f>
        <v>0</v>
      </c>
      <c r="BL128" s="14" t="s">
        <v>824</v>
      </c>
      <c r="BM128" s="244" t="s">
        <v>831</v>
      </c>
    </row>
    <row r="129" s="2" customFormat="1" ht="16.5" customHeight="1">
      <c r="A129" s="37"/>
      <c r="B129" s="38"/>
      <c r="C129" s="232" t="s">
        <v>148</v>
      </c>
      <c r="D129" s="232" t="s">
        <v>144</v>
      </c>
      <c r="E129" s="233" t="s">
        <v>832</v>
      </c>
      <c r="F129" s="234" t="s">
        <v>833</v>
      </c>
      <c r="G129" s="235" t="s">
        <v>834</v>
      </c>
      <c r="H129" s="236">
        <v>1</v>
      </c>
      <c r="I129" s="237"/>
      <c r="J129" s="238">
        <f>ROUND(I129*H129,2)</f>
        <v>0</v>
      </c>
      <c r="K129" s="239"/>
      <c r="L129" s="40"/>
      <c r="M129" s="240" t="s">
        <v>1</v>
      </c>
      <c r="N129" s="241" t="s">
        <v>41</v>
      </c>
      <c r="O129" s="90"/>
      <c r="P129" s="242">
        <f>O129*H129</f>
        <v>0</v>
      </c>
      <c r="Q129" s="242">
        <v>0</v>
      </c>
      <c r="R129" s="242">
        <f>Q129*H129</f>
        <v>0</v>
      </c>
      <c r="S129" s="242">
        <v>0</v>
      </c>
      <c r="T129" s="24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44" t="s">
        <v>824</v>
      </c>
      <c r="AT129" s="244" t="s">
        <v>144</v>
      </c>
      <c r="AU129" s="244" t="s">
        <v>86</v>
      </c>
      <c r="AY129" s="14" t="s">
        <v>142</v>
      </c>
      <c r="BE129" s="142">
        <f>IF(N129="základní",J129,0)</f>
        <v>0</v>
      </c>
      <c r="BF129" s="142">
        <f>IF(N129="snížená",J129,0)</f>
        <v>0</v>
      </c>
      <c r="BG129" s="142">
        <f>IF(N129="zákl. přenesená",J129,0)</f>
        <v>0</v>
      </c>
      <c r="BH129" s="142">
        <f>IF(N129="sníž. přenesená",J129,0)</f>
        <v>0</v>
      </c>
      <c r="BI129" s="142">
        <f>IF(N129="nulová",J129,0)</f>
        <v>0</v>
      </c>
      <c r="BJ129" s="14" t="s">
        <v>84</v>
      </c>
      <c r="BK129" s="142">
        <f>ROUND(I129*H129,2)</f>
        <v>0</v>
      </c>
      <c r="BL129" s="14" t="s">
        <v>824</v>
      </c>
      <c r="BM129" s="244" t="s">
        <v>835</v>
      </c>
    </row>
    <row r="130" s="2" customFormat="1" ht="16.5" customHeight="1">
      <c r="A130" s="37"/>
      <c r="B130" s="38"/>
      <c r="C130" s="232" t="s">
        <v>161</v>
      </c>
      <c r="D130" s="232" t="s">
        <v>144</v>
      </c>
      <c r="E130" s="233" t="s">
        <v>836</v>
      </c>
      <c r="F130" s="234" t="s">
        <v>837</v>
      </c>
      <c r="G130" s="235" t="s">
        <v>823</v>
      </c>
      <c r="H130" s="236">
        <v>1</v>
      </c>
      <c r="I130" s="237"/>
      <c r="J130" s="238">
        <f>ROUND(I130*H130,2)</f>
        <v>0</v>
      </c>
      <c r="K130" s="239"/>
      <c r="L130" s="40"/>
      <c r="M130" s="240" t="s">
        <v>1</v>
      </c>
      <c r="N130" s="241" t="s">
        <v>41</v>
      </c>
      <c r="O130" s="90"/>
      <c r="P130" s="242">
        <f>O130*H130</f>
        <v>0</v>
      </c>
      <c r="Q130" s="242">
        <v>0</v>
      </c>
      <c r="R130" s="242">
        <f>Q130*H130</f>
        <v>0</v>
      </c>
      <c r="S130" s="242">
        <v>0</v>
      </c>
      <c r="T130" s="24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44" t="s">
        <v>824</v>
      </c>
      <c r="AT130" s="244" t="s">
        <v>144</v>
      </c>
      <c r="AU130" s="244" t="s">
        <v>86</v>
      </c>
      <c r="AY130" s="14" t="s">
        <v>142</v>
      </c>
      <c r="BE130" s="142">
        <f>IF(N130="základní",J130,0)</f>
        <v>0</v>
      </c>
      <c r="BF130" s="142">
        <f>IF(N130="snížená",J130,0)</f>
        <v>0</v>
      </c>
      <c r="BG130" s="142">
        <f>IF(N130="zákl. přenesená",J130,0)</f>
        <v>0</v>
      </c>
      <c r="BH130" s="142">
        <f>IF(N130="sníž. přenesená",J130,0)</f>
        <v>0</v>
      </c>
      <c r="BI130" s="142">
        <f>IF(N130="nulová",J130,0)</f>
        <v>0</v>
      </c>
      <c r="BJ130" s="14" t="s">
        <v>84</v>
      </c>
      <c r="BK130" s="142">
        <f>ROUND(I130*H130,2)</f>
        <v>0</v>
      </c>
      <c r="BL130" s="14" t="s">
        <v>824</v>
      </c>
      <c r="BM130" s="244" t="s">
        <v>838</v>
      </c>
    </row>
    <row r="131" s="12" customFormat="1" ht="22.8" customHeight="1">
      <c r="A131" s="12"/>
      <c r="B131" s="216"/>
      <c r="C131" s="217"/>
      <c r="D131" s="218" t="s">
        <v>75</v>
      </c>
      <c r="E131" s="230" t="s">
        <v>839</v>
      </c>
      <c r="F131" s="230" t="s">
        <v>840</v>
      </c>
      <c r="G131" s="217"/>
      <c r="H131" s="217"/>
      <c r="I131" s="220"/>
      <c r="J131" s="231">
        <f>BK131</f>
        <v>0</v>
      </c>
      <c r="K131" s="217"/>
      <c r="L131" s="222"/>
      <c r="M131" s="223"/>
      <c r="N131" s="224"/>
      <c r="O131" s="224"/>
      <c r="P131" s="225">
        <f>SUM(P132:P134)</f>
        <v>0</v>
      </c>
      <c r="Q131" s="224"/>
      <c r="R131" s="225">
        <f>SUM(R132:R134)</f>
        <v>0</v>
      </c>
      <c r="S131" s="224"/>
      <c r="T131" s="226">
        <f>SUM(T132:T134)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7" t="s">
        <v>161</v>
      </c>
      <c r="AT131" s="228" t="s">
        <v>75</v>
      </c>
      <c r="AU131" s="228" t="s">
        <v>84</v>
      </c>
      <c r="AY131" s="227" t="s">
        <v>142</v>
      </c>
      <c r="BK131" s="229">
        <f>SUM(BK132:BK134)</f>
        <v>0</v>
      </c>
    </row>
    <row r="132" s="2" customFormat="1" ht="16.5" customHeight="1">
      <c r="A132" s="37"/>
      <c r="B132" s="38"/>
      <c r="C132" s="232" t="s">
        <v>165</v>
      </c>
      <c r="D132" s="232" t="s">
        <v>144</v>
      </c>
      <c r="E132" s="233" t="s">
        <v>841</v>
      </c>
      <c r="F132" s="234" t="s">
        <v>840</v>
      </c>
      <c r="G132" s="235" t="s">
        <v>823</v>
      </c>
      <c r="H132" s="236">
        <v>1</v>
      </c>
      <c r="I132" s="237"/>
      <c r="J132" s="238">
        <f>ROUND(I132*H132,2)</f>
        <v>0</v>
      </c>
      <c r="K132" s="239"/>
      <c r="L132" s="40"/>
      <c r="M132" s="240" t="s">
        <v>1</v>
      </c>
      <c r="N132" s="241" t="s">
        <v>41</v>
      </c>
      <c r="O132" s="90"/>
      <c r="P132" s="242">
        <f>O132*H132</f>
        <v>0</v>
      </c>
      <c r="Q132" s="242">
        <v>0</v>
      </c>
      <c r="R132" s="242">
        <f>Q132*H132</f>
        <v>0</v>
      </c>
      <c r="S132" s="242">
        <v>0</v>
      </c>
      <c r="T132" s="24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44" t="s">
        <v>824</v>
      </c>
      <c r="AT132" s="244" t="s">
        <v>144</v>
      </c>
      <c r="AU132" s="244" t="s">
        <v>86</v>
      </c>
      <c r="AY132" s="14" t="s">
        <v>142</v>
      </c>
      <c r="BE132" s="142">
        <f>IF(N132="základní",J132,0)</f>
        <v>0</v>
      </c>
      <c r="BF132" s="142">
        <f>IF(N132="snížená",J132,0)</f>
        <v>0</v>
      </c>
      <c r="BG132" s="142">
        <f>IF(N132="zákl. přenesená",J132,0)</f>
        <v>0</v>
      </c>
      <c r="BH132" s="142">
        <f>IF(N132="sníž. přenesená",J132,0)</f>
        <v>0</v>
      </c>
      <c r="BI132" s="142">
        <f>IF(N132="nulová",J132,0)</f>
        <v>0</v>
      </c>
      <c r="BJ132" s="14" t="s">
        <v>84</v>
      </c>
      <c r="BK132" s="142">
        <f>ROUND(I132*H132,2)</f>
        <v>0</v>
      </c>
      <c r="BL132" s="14" t="s">
        <v>824</v>
      </c>
      <c r="BM132" s="244" t="s">
        <v>842</v>
      </c>
    </row>
    <row r="133" s="2" customFormat="1" ht="21.75" customHeight="1">
      <c r="A133" s="37"/>
      <c r="B133" s="38"/>
      <c r="C133" s="232" t="s">
        <v>169</v>
      </c>
      <c r="D133" s="232" t="s">
        <v>144</v>
      </c>
      <c r="E133" s="233" t="s">
        <v>843</v>
      </c>
      <c r="F133" s="234" t="s">
        <v>844</v>
      </c>
      <c r="G133" s="235" t="s">
        <v>823</v>
      </c>
      <c r="H133" s="236">
        <v>1</v>
      </c>
      <c r="I133" s="237"/>
      <c r="J133" s="238">
        <f>ROUND(I133*H133,2)</f>
        <v>0</v>
      </c>
      <c r="K133" s="239"/>
      <c r="L133" s="40"/>
      <c r="M133" s="240" t="s">
        <v>1</v>
      </c>
      <c r="N133" s="241" t="s">
        <v>41</v>
      </c>
      <c r="O133" s="90"/>
      <c r="P133" s="242">
        <f>O133*H133</f>
        <v>0</v>
      </c>
      <c r="Q133" s="242">
        <v>0</v>
      </c>
      <c r="R133" s="242">
        <f>Q133*H133</f>
        <v>0</v>
      </c>
      <c r="S133" s="242">
        <v>0</v>
      </c>
      <c r="T133" s="24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44" t="s">
        <v>824</v>
      </c>
      <c r="AT133" s="244" t="s">
        <v>144</v>
      </c>
      <c r="AU133" s="244" t="s">
        <v>86</v>
      </c>
      <c r="AY133" s="14" t="s">
        <v>142</v>
      </c>
      <c r="BE133" s="142">
        <f>IF(N133="základní",J133,0)</f>
        <v>0</v>
      </c>
      <c r="BF133" s="142">
        <f>IF(N133="snížená",J133,0)</f>
        <v>0</v>
      </c>
      <c r="BG133" s="142">
        <f>IF(N133="zákl. přenesená",J133,0)</f>
        <v>0</v>
      </c>
      <c r="BH133" s="142">
        <f>IF(N133="sníž. přenesená",J133,0)</f>
        <v>0</v>
      </c>
      <c r="BI133" s="142">
        <f>IF(N133="nulová",J133,0)</f>
        <v>0</v>
      </c>
      <c r="BJ133" s="14" t="s">
        <v>84</v>
      </c>
      <c r="BK133" s="142">
        <f>ROUND(I133*H133,2)</f>
        <v>0</v>
      </c>
      <c r="BL133" s="14" t="s">
        <v>824</v>
      </c>
      <c r="BM133" s="244" t="s">
        <v>845</v>
      </c>
    </row>
    <row r="134" s="2" customFormat="1" ht="16.5" customHeight="1">
      <c r="A134" s="37"/>
      <c r="B134" s="38"/>
      <c r="C134" s="232" t="s">
        <v>173</v>
      </c>
      <c r="D134" s="232" t="s">
        <v>144</v>
      </c>
      <c r="E134" s="233" t="s">
        <v>846</v>
      </c>
      <c r="F134" s="234" t="s">
        <v>847</v>
      </c>
      <c r="G134" s="235" t="s">
        <v>823</v>
      </c>
      <c r="H134" s="236">
        <v>1</v>
      </c>
      <c r="I134" s="237"/>
      <c r="J134" s="238">
        <f>ROUND(I134*H134,2)</f>
        <v>0</v>
      </c>
      <c r="K134" s="239"/>
      <c r="L134" s="40"/>
      <c r="M134" s="240" t="s">
        <v>1</v>
      </c>
      <c r="N134" s="241" t="s">
        <v>41</v>
      </c>
      <c r="O134" s="90"/>
      <c r="P134" s="242">
        <f>O134*H134</f>
        <v>0</v>
      </c>
      <c r="Q134" s="242">
        <v>0</v>
      </c>
      <c r="R134" s="242">
        <f>Q134*H134</f>
        <v>0</v>
      </c>
      <c r="S134" s="242">
        <v>0</v>
      </c>
      <c r="T134" s="24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44" t="s">
        <v>824</v>
      </c>
      <c r="AT134" s="244" t="s">
        <v>144</v>
      </c>
      <c r="AU134" s="244" t="s">
        <v>86</v>
      </c>
      <c r="AY134" s="14" t="s">
        <v>142</v>
      </c>
      <c r="BE134" s="142">
        <f>IF(N134="základní",J134,0)</f>
        <v>0</v>
      </c>
      <c r="BF134" s="142">
        <f>IF(N134="snížená",J134,0)</f>
        <v>0</v>
      </c>
      <c r="BG134" s="142">
        <f>IF(N134="zákl. přenesená",J134,0)</f>
        <v>0</v>
      </c>
      <c r="BH134" s="142">
        <f>IF(N134="sníž. přenesená",J134,0)</f>
        <v>0</v>
      </c>
      <c r="BI134" s="142">
        <f>IF(N134="nulová",J134,0)</f>
        <v>0</v>
      </c>
      <c r="BJ134" s="14" t="s">
        <v>84</v>
      </c>
      <c r="BK134" s="142">
        <f>ROUND(I134*H134,2)</f>
        <v>0</v>
      </c>
      <c r="BL134" s="14" t="s">
        <v>824</v>
      </c>
      <c r="BM134" s="244" t="s">
        <v>848</v>
      </c>
    </row>
    <row r="135" s="12" customFormat="1" ht="22.8" customHeight="1">
      <c r="A135" s="12"/>
      <c r="B135" s="216"/>
      <c r="C135" s="217"/>
      <c r="D135" s="218" t="s">
        <v>75</v>
      </c>
      <c r="E135" s="230" t="s">
        <v>849</v>
      </c>
      <c r="F135" s="230" t="s">
        <v>850</v>
      </c>
      <c r="G135" s="217"/>
      <c r="H135" s="217"/>
      <c r="I135" s="220"/>
      <c r="J135" s="231">
        <f>BK135</f>
        <v>0</v>
      </c>
      <c r="K135" s="217"/>
      <c r="L135" s="222"/>
      <c r="M135" s="223"/>
      <c r="N135" s="224"/>
      <c r="O135" s="224"/>
      <c r="P135" s="225">
        <f>SUM(P136:P137)</f>
        <v>0</v>
      </c>
      <c r="Q135" s="224"/>
      <c r="R135" s="225">
        <f>SUM(R136:R137)</f>
        <v>0</v>
      </c>
      <c r="S135" s="224"/>
      <c r="T135" s="226">
        <f>SUM(T136:T137)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7" t="s">
        <v>161</v>
      </c>
      <c r="AT135" s="228" t="s">
        <v>75</v>
      </c>
      <c r="AU135" s="228" t="s">
        <v>84</v>
      </c>
      <c r="AY135" s="227" t="s">
        <v>142</v>
      </c>
      <c r="BK135" s="229">
        <f>SUM(BK136:BK137)</f>
        <v>0</v>
      </c>
    </row>
    <row r="136" s="2" customFormat="1" ht="16.5" customHeight="1">
      <c r="A136" s="37"/>
      <c r="B136" s="38"/>
      <c r="C136" s="232" t="s">
        <v>177</v>
      </c>
      <c r="D136" s="232" t="s">
        <v>144</v>
      </c>
      <c r="E136" s="233" t="s">
        <v>851</v>
      </c>
      <c r="F136" s="234" t="s">
        <v>852</v>
      </c>
      <c r="G136" s="235" t="s">
        <v>823</v>
      </c>
      <c r="H136" s="236">
        <v>1</v>
      </c>
      <c r="I136" s="237"/>
      <c r="J136" s="238">
        <f>ROUND(I136*H136,2)</f>
        <v>0</v>
      </c>
      <c r="K136" s="239"/>
      <c r="L136" s="40"/>
      <c r="M136" s="240" t="s">
        <v>1</v>
      </c>
      <c r="N136" s="241" t="s">
        <v>41</v>
      </c>
      <c r="O136" s="90"/>
      <c r="P136" s="242">
        <f>O136*H136</f>
        <v>0</v>
      </c>
      <c r="Q136" s="242">
        <v>0</v>
      </c>
      <c r="R136" s="242">
        <f>Q136*H136</f>
        <v>0</v>
      </c>
      <c r="S136" s="242">
        <v>0</v>
      </c>
      <c r="T136" s="24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44" t="s">
        <v>824</v>
      </c>
      <c r="AT136" s="244" t="s">
        <v>144</v>
      </c>
      <c r="AU136" s="244" t="s">
        <v>86</v>
      </c>
      <c r="AY136" s="14" t="s">
        <v>142</v>
      </c>
      <c r="BE136" s="142">
        <f>IF(N136="základní",J136,0)</f>
        <v>0</v>
      </c>
      <c r="BF136" s="142">
        <f>IF(N136="snížená",J136,0)</f>
        <v>0</v>
      </c>
      <c r="BG136" s="142">
        <f>IF(N136="zákl. přenesená",J136,0)</f>
        <v>0</v>
      </c>
      <c r="BH136" s="142">
        <f>IF(N136="sníž. přenesená",J136,0)</f>
        <v>0</v>
      </c>
      <c r="BI136" s="142">
        <f>IF(N136="nulová",J136,0)</f>
        <v>0</v>
      </c>
      <c r="BJ136" s="14" t="s">
        <v>84</v>
      </c>
      <c r="BK136" s="142">
        <f>ROUND(I136*H136,2)</f>
        <v>0</v>
      </c>
      <c r="BL136" s="14" t="s">
        <v>824</v>
      </c>
      <c r="BM136" s="244" t="s">
        <v>853</v>
      </c>
    </row>
    <row r="137" s="2" customFormat="1" ht="16.5" customHeight="1">
      <c r="A137" s="37"/>
      <c r="B137" s="38"/>
      <c r="C137" s="232" t="s">
        <v>181</v>
      </c>
      <c r="D137" s="232" t="s">
        <v>144</v>
      </c>
      <c r="E137" s="233" t="s">
        <v>854</v>
      </c>
      <c r="F137" s="234" t="s">
        <v>855</v>
      </c>
      <c r="G137" s="235" t="s">
        <v>823</v>
      </c>
      <c r="H137" s="236">
        <v>1</v>
      </c>
      <c r="I137" s="237"/>
      <c r="J137" s="238">
        <f>ROUND(I137*H137,2)</f>
        <v>0</v>
      </c>
      <c r="K137" s="239"/>
      <c r="L137" s="40"/>
      <c r="M137" s="240" t="s">
        <v>1</v>
      </c>
      <c r="N137" s="241" t="s">
        <v>41</v>
      </c>
      <c r="O137" s="90"/>
      <c r="P137" s="242">
        <f>O137*H137</f>
        <v>0</v>
      </c>
      <c r="Q137" s="242">
        <v>0</v>
      </c>
      <c r="R137" s="242">
        <f>Q137*H137</f>
        <v>0</v>
      </c>
      <c r="S137" s="242">
        <v>0</v>
      </c>
      <c r="T137" s="24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44" t="s">
        <v>824</v>
      </c>
      <c r="AT137" s="244" t="s">
        <v>144</v>
      </c>
      <c r="AU137" s="244" t="s">
        <v>86</v>
      </c>
      <c r="AY137" s="14" t="s">
        <v>142</v>
      </c>
      <c r="BE137" s="142">
        <f>IF(N137="základní",J137,0)</f>
        <v>0</v>
      </c>
      <c r="BF137" s="142">
        <f>IF(N137="snížená",J137,0)</f>
        <v>0</v>
      </c>
      <c r="BG137" s="142">
        <f>IF(N137="zákl. přenesená",J137,0)</f>
        <v>0</v>
      </c>
      <c r="BH137" s="142">
        <f>IF(N137="sníž. přenesená",J137,0)</f>
        <v>0</v>
      </c>
      <c r="BI137" s="142">
        <f>IF(N137="nulová",J137,0)</f>
        <v>0</v>
      </c>
      <c r="BJ137" s="14" t="s">
        <v>84</v>
      </c>
      <c r="BK137" s="142">
        <f>ROUND(I137*H137,2)</f>
        <v>0</v>
      </c>
      <c r="BL137" s="14" t="s">
        <v>824</v>
      </c>
      <c r="BM137" s="244" t="s">
        <v>856</v>
      </c>
    </row>
    <row r="138" s="12" customFormat="1" ht="22.8" customHeight="1">
      <c r="A138" s="12"/>
      <c r="B138" s="216"/>
      <c r="C138" s="217"/>
      <c r="D138" s="218" t="s">
        <v>75</v>
      </c>
      <c r="E138" s="230" t="s">
        <v>857</v>
      </c>
      <c r="F138" s="230" t="s">
        <v>858</v>
      </c>
      <c r="G138" s="217"/>
      <c r="H138" s="217"/>
      <c r="I138" s="220"/>
      <c r="J138" s="231">
        <f>BK138</f>
        <v>0</v>
      </c>
      <c r="K138" s="217"/>
      <c r="L138" s="222"/>
      <c r="M138" s="223"/>
      <c r="N138" s="224"/>
      <c r="O138" s="224"/>
      <c r="P138" s="225">
        <f>P139</f>
        <v>0</v>
      </c>
      <c r="Q138" s="224"/>
      <c r="R138" s="225">
        <f>R139</f>
        <v>0</v>
      </c>
      <c r="S138" s="224"/>
      <c r="T138" s="226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7" t="s">
        <v>161</v>
      </c>
      <c r="AT138" s="228" t="s">
        <v>75</v>
      </c>
      <c r="AU138" s="228" t="s">
        <v>84</v>
      </c>
      <c r="AY138" s="227" t="s">
        <v>142</v>
      </c>
      <c r="BK138" s="229">
        <f>BK139</f>
        <v>0</v>
      </c>
    </row>
    <row r="139" s="2" customFormat="1" ht="24.15" customHeight="1">
      <c r="A139" s="37"/>
      <c r="B139" s="38"/>
      <c r="C139" s="232" t="s">
        <v>185</v>
      </c>
      <c r="D139" s="232" t="s">
        <v>144</v>
      </c>
      <c r="E139" s="233" t="s">
        <v>859</v>
      </c>
      <c r="F139" s="234" t="s">
        <v>860</v>
      </c>
      <c r="G139" s="235" t="s">
        <v>823</v>
      </c>
      <c r="H139" s="236">
        <v>1</v>
      </c>
      <c r="I139" s="237"/>
      <c r="J139" s="238">
        <f>ROUND(I139*H139,2)</f>
        <v>0</v>
      </c>
      <c r="K139" s="239"/>
      <c r="L139" s="40"/>
      <c r="M139" s="240" t="s">
        <v>1</v>
      </c>
      <c r="N139" s="241" t="s">
        <v>41</v>
      </c>
      <c r="O139" s="90"/>
      <c r="P139" s="242">
        <f>O139*H139</f>
        <v>0</v>
      </c>
      <c r="Q139" s="242">
        <v>0</v>
      </c>
      <c r="R139" s="242">
        <f>Q139*H139</f>
        <v>0</v>
      </c>
      <c r="S139" s="242">
        <v>0</v>
      </c>
      <c r="T139" s="24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44" t="s">
        <v>824</v>
      </c>
      <c r="AT139" s="244" t="s">
        <v>144</v>
      </c>
      <c r="AU139" s="244" t="s">
        <v>86</v>
      </c>
      <c r="AY139" s="14" t="s">
        <v>142</v>
      </c>
      <c r="BE139" s="142">
        <f>IF(N139="základní",J139,0)</f>
        <v>0</v>
      </c>
      <c r="BF139" s="142">
        <f>IF(N139="snížená",J139,0)</f>
        <v>0</v>
      </c>
      <c r="BG139" s="142">
        <f>IF(N139="zákl. přenesená",J139,0)</f>
        <v>0</v>
      </c>
      <c r="BH139" s="142">
        <f>IF(N139="sníž. přenesená",J139,0)</f>
        <v>0</v>
      </c>
      <c r="BI139" s="142">
        <f>IF(N139="nulová",J139,0)</f>
        <v>0</v>
      </c>
      <c r="BJ139" s="14" t="s">
        <v>84</v>
      </c>
      <c r="BK139" s="142">
        <f>ROUND(I139*H139,2)</f>
        <v>0</v>
      </c>
      <c r="BL139" s="14" t="s">
        <v>824</v>
      </c>
      <c r="BM139" s="244" t="s">
        <v>861</v>
      </c>
    </row>
    <row r="140" s="12" customFormat="1" ht="22.8" customHeight="1">
      <c r="A140" s="12"/>
      <c r="B140" s="216"/>
      <c r="C140" s="217"/>
      <c r="D140" s="218" t="s">
        <v>75</v>
      </c>
      <c r="E140" s="230" t="s">
        <v>862</v>
      </c>
      <c r="F140" s="230" t="s">
        <v>863</v>
      </c>
      <c r="G140" s="217"/>
      <c r="H140" s="217"/>
      <c r="I140" s="220"/>
      <c r="J140" s="231">
        <f>BK140</f>
        <v>0</v>
      </c>
      <c r="K140" s="217"/>
      <c r="L140" s="222"/>
      <c r="M140" s="223"/>
      <c r="N140" s="224"/>
      <c r="O140" s="224"/>
      <c r="P140" s="225">
        <f>P141</f>
        <v>0</v>
      </c>
      <c r="Q140" s="224"/>
      <c r="R140" s="225">
        <f>R141</f>
        <v>0</v>
      </c>
      <c r="S140" s="224"/>
      <c r="T140" s="226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7" t="s">
        <v>161</v>
      </c>
      <c r="AT140" s="228" t="s">
        <v>75</v>
      </c>
      <c r="AU140" s="228" t="s">
        <v>84</v>
      </c>
      <c r="AY140" s="227" t="s">
        <v>142</v>
      </c>
      <c r="BK140" s="229">
        <f>BK141</f>
        <v>0</v>
      </c>
    </row>
    <row r="141" s="2" customFormat="1" ht="16.5" customHeight="1">
      <c r="A141" s="37"/>
      <c r="B141" s="38"/>
      <c r="C141" s="232" t="s">
        <v>8</v>
      </c>
      <c r="D141" s="232" t="s">
        <v>144</v>
      </c>
      <c r="E141" s="233" t="s">
        <v>864</v>
      </c>
      <c r="F141" s="234" t="s">
        <v>865</v>
      </c>
      <c r="G141" s="235" t="s">
        <v>823</v>
      </c>
      <c r="H141" s="236">
        <v>1</v>
      </c>
      <c r="I141" s="237"/>
      <c r="J141" s="238">
        <f>ROUND(I141*H141,2)</f>
        <v>0</v>
      </c>
      <c r="K141" s="239"/>
      <c r="L141" s="40"/>
      <c r="M141" s="240" t="s">
        <v>1</v>
      </c>
      <c r="N141" s="241" t="s">
        <v>41</v>
      </c>
      <c r="O141" s="90"/>
      <c r="P141" s="242">
        <f>O141*H141</f>
        <v>0</v>
      </c>
      <c r="Q141" s="242">
        <v>0</v>
      </c>
      <c r="R141" s="242">
        <f>Q141*H141</f>
        <v>0</v>
      </c>
      <c r="S141" s="242">
        <v>0</v>
      </c>
      <c r="T141" s="24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44" t="s">
        <v>824</v>
      </c>
      <c r="AT141" s="244" t="s">
        <v>144</v>
      </c>
      <c r="AU141" s="244" t="s">
        <v>86</v>
      </c>
      <c r="AY141" s="14" t="s">
        <v>142</v>
      </c>
      <c r="BE141" s="142">
        <f>IF(N141="základní",J141,0)</f>
        <v>0</v>
      </c>
      <c r="BF141" s="142">
        <f>IF(N141="snížená",J141,0)</f>
        <v>0</v>
      </c>
      <c r="BG141" s="142">
        <f>IF(N141="zákl. přenesená",J141,0)</f>
        <v>0</v>
      </c>
      <c r="BH141" s="142">
        <f>IF(N141="sníž. přenesená",J141,0)</f>
        <v>0</v>
      </c>
      <c r="BI141" s="142">
        <f>IF(N141="nulová",J141,0)</f>
        <v>0</v>
      </c>
      <c r="BJ141" s="14" t="s">
        <v>84</v>
      </c>
      <c r="BK141" s="142">
        <f>ROUND(I141*H141,2)</f>
        <v>0</v>
      </c>
      <c r="BL141" s="14" t="s">
        <v>824</v>
      </c>
      <c r="BM141" s="244" t="s">
        <v>866</v>
      </c>
    </row>
    <row r="142" s="12" customFormat="1" ht="22.8" customHeight="1">
      <c r="A142" s="12"/>
      <c r="B142" s="216"/>
      <c r="C142" s="217"/>
      <c r="D142" s="218" t="s">
        <v>75</v>
      </c>
      <c r="E142" s="230" t="s">
        <v>867</v>
      </c>
      <c r="F142" s="230" t="s">
        <v>868</v>
      </c>
      <c r="G142" s="217"/>
      <c r="H142" s="217"/>
      <c r="I142" s="220"/>
      <c r="J142" s="231">
        <f>BK142</f>
        <v>0</v>
      </c>
      <c r="K142" s="217"/>
      <c r="L142" s="222"/>
      <c r="M142" s="223"/>
      <c r="N142" s="224"/>
      <c r="O142" s="224"/>
      <c r="P142" s="225">
        <f>SUM(P143:P144)</f>
        <v>0</v>
      </c>
      <c r="Q142" s="224"/>
      <c r="R142" s="225">
        <f>SUM(R143:R144)</f>
        <v>0</v>
      </c>
      <c r="S142" s="224"/>
      <c r="T142" s="226">
        <f>SUM(T143:T144)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7" t="s">
        <v>161</v>
      </c>
      <c r="AT142" s="228" t="s">
        <v>75</v>
      </c>
      <c r="AU142" s="228" t="s">
        <v>84</v>
      </c>
      <c r="AY142" s="227" t="s">
        <v>142</v>
      </c>
      <c r="BK142" s="229">
        <f>SUM(BK143:BK144)</f>
        <v>0</v>
      </c>
    </row>
    <row r="143" s="2" customFormat="1" ht="16.5" customHeight="1">
      <c r="A143" s="37"/>
      <c r="B143" s="38"/>
      <c r="C143" s="232" t="s">
        <v>192</v>
      </c>
      <c r="D143" s="232" t="s">
        <v>144</v>
      </c>
      <c r="E143" s="233" t="s">
        <v>869</v>
      </c>
      <c r="F143" s="234" t="s">
        <v>870</v>
      </c>
      <c r="G143" s="235" t="s">
        <v>823</v>
      </c>
      <c r="H143" s="236">
        <v>1</v>
      </c>
      <c r="I143" s="237"/>
      <c r="J143" s="238">
        <f>ROUND(I143*H143,2)</f>
        <v>0</v>
      </c>
      <c r="K143" s="239"/>
      <c r="L143" s="40"/>
      <c r="M143" s="240" t="s">
        <v>1</v>
      </c>
      <c r="N143" s="241" t="s">
        <v>41</v>
      </c>
      <c r="O143" s="90"/>
      <c r="P143" s="242">
        <f>O143*H143</f>
        <v>0</v>
      </c>
      <c r="Q143" s="242">
        <v>0</v>
      </c>
      <c r="R143" s="242">
        <f>Q143*H143</f>
        <v>0</v>
      </c>
      <c r="S143" s="242">
        <v>0</v>
      </c>
      <c r="T143" s="24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44" t="s">
        <v>824</v>
      </c>
      <c r="AT143" s="244" t="s">
        <v>144</v>
      </c>
      <c r="AU143" s="244" t="s">
        <v>86</v>
      </c>
      <c r="AY143" s="14" t="s">
        <v>142</v>
      </c>
      <c r="BE143" s="142">
        <f>IF(N143="základní",J143,0)</f>
        <v>0</v>
      </c>
      <c r="BF143" s="142">
        <f>IF(N143="snížená",J143,0)</f>
        <v>0</v>
      </c>
      <c r="BG143" s="142">
        <f>IF(N143="zákl. přenesená",J143,0)</f>
        <v>0</v>
      </c>
      <c r="BH143" s="142">
        <f>IF(N143="sníž. přenesená",J143,0)</f>
        <v>0</v>
      </c>
      <c r="BI143" s="142">
        <f>IF(N143="nulová",J143,0)</f>
        <v>0</v>
      </c>
      <c r="BJ143" s="14" t="s">
        <v>84</v>
      </c>
      <c r="BK143" s="142">
        <f>ROUND(I143*H143,2)</f>
        <v>0</v>
      </c>
      <c r="BL143" s="14" t="s">
        <v>824</v>
      </c>
      <c r="BM143" s="244" t="s">
        <v>871</v>
      </c>
    </row>
    <row r="144" s="2" customFormat="1" ht="16.5" customHeight="1">
      <c r="A144" s="37"/>
      <c r="B144" s="38"/>
      <c r="C144" s="232" t="s">
        <v>196</v>
      </c>
      <c r="D144" s="232" t="s">
        <v>144</v>
      </c>
      <c r="E144" s="233" t="s">
        <v>872</v>
      </c>
      <c r="F144" s="234" t="s">
        <v>873</v>
      </c>
      <c r="G144" s="235" t="s">
        <v>823</v>
      </c>
      <c r="H144" s="236">
        <v>1</v>
      </c>
      <c r="I144" s="237"/>
      <c r="J144" s="238">
        <f>ROUND(I144*H144,2)</f>
        <v>0</v>
      </c>
      <c r="K144" s="239"/>
      <c r="L144" s="40"/>
      <c r="M144" s="245" t="s">
        <v>1</v>
      </c>
      <c r="N144" s="246" t="s">
        <v>41</v>
      </c>
      <c r="O144" s="247"/>
      <c r="P144" s="248">
        <f>O144*H144</f>
        <v>0</v>
      </c>
      <c r="Q144" s="248">
        <v>0</v>
      </c>
      <c r="R144" s="248">
        <f>Q144*H144</f>
        <v>0</v>
      </c>
      <c r="S144" s="248">
        <v>0</v>
      </c>
      <c r="T144" s="24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44" t="s">
        <v>824</v>
      </c>
      <c r="AT144" s="244" t="s">
        <v>144</v>
      </c>
      <c r="AU144" s="244" t="s">
        <v>86</v>
      </c>
      <c r="AY144" s="14" t="s">
        <v>142</v>
      </c>
      <c r="BE144" s="142">
        <f>IF(N144="základní",J144,0)</f>
        <v>0</v>
      </c>
      <c r="BF144" s="142">
        <f>IF(N144="snížená",J144,0)</f>
        <v>0</v>
      </c>
      <c r="BG144" s="142">
        <f>IF(N144="zákl. přenesená",J144,0)</f>
        <v>0</v>
      </c>
      <c r="BH144" s="142">
        <f>IF(N144="sníž. přenesená",J144,0)</f>
        <v>0</v>
      </c>
      <c r="BI144" s="142">
        <f>IF(N144="nulová",J144,0)</f>
        <v>0</v>
      </c>
      <c r="BJ144" s="14" t="s">
        <v>84</v>
      </c>
      <c r="BK144" s="142">
        <f>ROUND(I144*H144,2)</f>
        <v>0</v>
      </c>
      <c r="BL144" s="14" t="s">
        <v>824</v>
      </c>
      <c r="BM144" s="244" t="s">
        <v>874</v>
      </c>
    </row>
    <row r="145" s="2" customFormat="1" ht="6.96" customHeight="1">
      <c r="A145" s="37"/>
      <c r="B145" s="65"/>
      <c r="C145" s="66"/>
      <c r="D145" s="66"/>
      <c r="E145" s="66"/>
      <c r="F145" s="66"/>
      <c r="G145" s="66"/>
      <c r="H145" s="66"/>
      <c r="I145" s="66"/>
      <c r="J145" s="66"/>
      <c r="K145" s="66"/>
      <c r="L145" s="40"/>
      <c r="M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</row>
  </sheetData>
  <sheetProtection sheet="1" autoFilter="0" formatColumns="0" formatRows="0" objects="1" scenarios="1" spinCount="100000" saltValue="wRvID5z1qpweo7i8lZ3km5ZrBUVWL3JrL2kw04D9tAz3JRmYtwLb1S6TkHnobql+xq4j4K90KxHffYEbxr7G0w==" hashValue="dsCrgL+8+bOUne+irK+0cMmjnccgqpuvaEke/ym5A0gTMd/aAXf+/EX00y9uhnKgRIGskfGv+T+qpVTH6L5AXQ==" algorithmName="SHA-512" password="CC35"/>
  <autoFilter ref="C122:K144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DESKTOP-V20LB2D\admin</dc:creator>
  <cp:lastModifiedBy>DESKTOP-V20LB2D\admin</cp:lastModifiedBy>
  <dcterms:created xsi:type="dcterms:W3CDTF">2025-11-05T16:34:44Z</dcterms:created>
  <dcterms:modified xsi:type="dcterms:W3CDTF">2025-11-05T16:34:51Z</dcterms:modified>
</cp:coreProperties>
</file>