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kapitulace stavby" sheetId="1" r:id="rId1"/>
    <sheet name="20160203 - Lávka Lovosice..." sheetId="2" r:id="rId2"/>
    <sheet name="Pokyny pro vyplnění" sheetId="3" r:id="rId3"/>
  </sheets>
  <definedNames>
    <definedName name="_xlnm.Print_Area" localSheetId="1">('20160203 - Lávka Lovosice...'!$C$4:$J$34,'20160203 - Lávka Lovosice...'!$C$40:$J$68,'20160203 - Lávka Lovosice...'!$C$74:$K$259)</definedName>
    <definedName name="_xlnm.Print_Titles" localSheetId="1">'20160203 - Lávka Lovosice...'!$84:$84</definedName>
    <definedName name="_xlnm._FilterDatabase" localSheetId="1" hidden="1">'20160203 - Lávka Lovosice...'!$C$84:$K$84</definedName>
    <definedName name="_xlnm.Print_Area" localSheetId="2">('Pokyny pro vyplnění'!$B$2:$K$69,'Pokyny pro vyplnění'!$B$72:$K$116,'Pokyny pro vyplnění'!$B$119:$K$188,'Pokyny pro vyplnění'!$B$192:$K$212)</definedName>
    <definedName name="_xlnm.Print_Area" localSheetId="0">('Rekapitulace stavby'!$D$4:$AO$33,'Rekapitulace stavby'!$C$39:$AQ$53)</definedName>
    <definedName name="_xlnm.Print_Titles" localSheetId="0">'Rekapitulace stavby'!$49:$49</definedName>
  </definedNames>
  <calcPr fullCalcOnLoad="1"/>
</workbook>
</file>

<file path=xl/sharedStrings.xml><?xml version="1.0" encoding="utf-8"?>
<sst xmlns="http://schemas.openxmlformats.org/spreadsheetml/2006/main" count="2555" uniqueCount="731">
  <si>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</si>
  <si>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</si>
  <si>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</si>
  <si>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</si>
  <si>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</si>
  <si>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</si>
  <si>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</si>
  <si>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{bd6ef64b-9949-4cb2-bd70-3fb095d04646}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</si>
  <si>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</si>
  <si>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</si>
  <si>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</si>
  <si>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</si>
  <si>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</si>
  <si>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</si>
  <si>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</si>
  <si>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</si>
  <si>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20160203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</si>
  <si>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</si>
  <si>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</si>
  <si>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Lávka Lovosice L-05 PDPS upravená</t>
  </si>
  <si>
    <t>0,1</t>
  </si>
  <si>
    <t>KSO:</t>
  </si>
  <si>
    <t>CC-CZ:</t>
  </si>
  <si>
    <t>1</t>
  </si>
  <si>
    <t>Místo:</t>
  </si>
  <si>
    <t>Lovosice</t>
  </si>
  <si>
    <t>Datum: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</si>
  <si>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</si>
  <si>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</si>
  <si>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</si>
  <si>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</si>
  <si>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</si>
  <si>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</si>
  <si>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</si>
  <si>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</si>
  <si>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</si>
  <si>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</si>
  <si>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</si>
  <si>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</si>
  <si>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</si>
  <si>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</si>
  <si>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</si>
  <si>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</si>
  <si>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</si>
  <si>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</si>
  <si>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</si>
  <si>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</si>
  <si>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</si>
  <si>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</si>
  <si>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</si>
  <si>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</si>
  <si>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</si>
  <si>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</si>
  <si>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</si>
  <si>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</si>
  <si>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</si>
  <si>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</si>
  <si>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</si>
  <si>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</si>
  <si>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</si>
  <si>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</si>
  <si>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</si>
  <si>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</si>
  <si>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</si>
  <si>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</si>
  <si>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</si>
  <si>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</si>
  <si>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</si>
  <si>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</si>
  <si>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</si>
  <si>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</si>
  <si>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</si>
  <si>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</si>
  <si>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</si>
  <si>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</si>
  <si>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</si>
  <si>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</si>
  <si>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</si>
  <si>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</si>
  <si>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</si>
  <si>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</si>
  <si>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</si>
  <si>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</si>
  <si>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</si>
  <si>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</si>
  <si>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</si>
  <si>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</si>
  <si>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</si>
  <si>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</si>
  <si>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</si>
  <si>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</si>
  <si>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</si>
  <si>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</si>
  <si>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</si>
  <si>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</si>
  <si>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</si>
  <si>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</si>
  <si>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  99 - Přesun hmot</t>
  </si>
  <si>
    <t xml:space="preserve">    997 - Přesun sutě</t>
  </si>
  <si>
    <t>PSV - Práce a dodávky PSV</t>
  </si>
  <si>
    <t xml:space="preserve">    711 - Izolace proti vodě, vlhkosti a plynům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</si>
  <si>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</si>
  <si>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</si>
  <si>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</si>
  <si>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</si>
  <si>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</si>
  <si>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</si>
  <si>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</si>
  <si>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</si>
  <si>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</si>
  <si>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</si>
  <si>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</si>
  <si>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</si>
  <si>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</si>
  <si>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</si>
  <si>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</si>
  <si>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</si>
  <si>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</si>
  <si>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</si>
  <si>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</si>
  <si>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</si>
  <si>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</si>
  <si>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</si>
  <si>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</si>
  <si>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113107122</t>
  </si>
  <si>
    <t>Odstranění podkladu pl do 50 m2 z kameniva drceného tl 200 mm</t>
  </si>
  <si>
    <t>m2</t>
  </si>
  <si>
    <t>CS ÚRS 2016 01</t>
  </si>
  <si>
    <t>4</t>
  </si>
  <si>
    <t>-352458991</t>
  </si>
  <si>
    <t>VV</t>
  </si>
  <si>
    <t>4,5*2*2</t>
  </si>
  <si>
    <t>115001106</t>
  </si>
  <si>
    <t>Převedení vody potrubím DN do 900</t>
  </si>
  <si>
    <t>m</t>
  </si>
  <si>
    <t>926846941</t>
  </si>
  <si>
    <t>3</t>
  </si>
  <si>
    <t>115101201</t>
  </si>
  <si>
    <t>Čerpání vody na dopravní výšku do 10 m průměrný přítok do 500 l/min</t>
  </si>
  <si>
    <t>hod</t>
  </si>
  <si>
    <t>-269713621</t>
  </si>
  <si>
    <t>115101301</t>
  </si>
  <si>
    <t>Pohotovost čerpací soupravy pro dopravní výšku do 10 m přítok do 500 l/min</t>
  </si>
  <si>
    <t>den</t>
  </si>
  <si>
    <t>-90939092</t>
  </si>
  <si>
    <t>5</t>
  </si>
  <si>
    <t>122201102</t>
  </si>
  <si>
    <t>Odkopávky a prokopávky nezapažené v hornině tř. 3 objem do 1000 m3</t>
  </si>
  <si>
    <t>m3</t>
  </si>
  <si>
    <t>-1747775915</t>
  </si>
  <si>
    <t>4*4,5*2</t>
  </si>
  <si>
    <t>6*2*3,7*2</t>
  </si>
  <si>
    <t>Součet</t>
  </si>
  <si>
    <t>6</t>
  </si>
  <si>
    <t>129203101</t>
  </si>
  <si>
    <t>Čištění otevřených koryt vodotečí š dna do 5 m hl do 2,5 m v hornině tř. 3</t>
  </si>
  <si>
    <t>8740983</t>
  </si>
  <si>
    <t>6*5*0,5</t>
  </si>
  <si>
    <t>7</t>
  </si>
  <si>
    <t>132201201</t>
  </si>
  <si>
    <t>Hloubení rýh š do 2000 mm v hornině tř. 3 objemu do 100 m3</t>
  </si>
  <si>
    <t>234001760</t>
  </si>
  <si>
    <t>3,6*0,8*1,2*2</t>
  </si>
  <si>
    <t>2*1,35*4,2*2</t>
  </si>
  <si>
    <t>(6,6+2)*2*0,6*0,5</t>
  </si>
  <si>
    <t>8</t>
  </si>
  <si>
    <t>151101201</t>
  </si>
  <si>
    <t>Zřízení příložného pažení stěn výkopu hl do 4 m</t>
  </si>
  <si>
    <t>-1417286862</t>
  </si>
  <si>
    <t>4*3,9*2</t>
  </si>
  <si>
    <t>9</t>
  </si>
  <si>
    <t>151101211</t>
  </si>
  <si>
    <t>Odstranění příložného pažení stěn hl do 4 m</t>
  </si>
  <si>
    <t>204641582</t>
  </si>
  <si>
    <t>151101401</t>
  </si>
  <si>
    <t>Zřízení vzepření stěn při pažení příložném hl do 4 m</t>
  </si>
  <si>
    <t>349489586</t>
  </si>
  <si>
    <t>11</t>
  </si>
  <si>
    <t>151101411</t>
  </si>
  <si>
    <t>Odstranění vzepření stěn při pažení příložném hl do 4 m</t>
  </si>
  <si>
    <t>33947473</t>
  </si>
  <si>
    <t>12</t>
  </si>
  <si>
    <t>161101102</t>
  </si>
  <si>
    <t>Svislé přemístění výkopku z horniny tř. 1 až 4 hl výkopu do 4 m</t>
  </si>
  <si>
    <t>812315712</t>
  </si>
  <si>
    <t>(73,26+15+6,912)*0,5</t>
  </si>
  <si>
    <t>20,16</t>
  </si>
  <si>
    <t>13</t>
  </si>
  <si>
    <t>162701105</t>
  </si>
  <si>
    <t>Vodorovné přemístění do 10000 m výkopku/sypaniny z horniny tř. 1 až 4</t>
  </si>
  <si>
    <t>-1868568215</t>
  </si>
  <si>
    <t>72,72*0,5+15+11+6+20,16</t>
  </si>
  <si>
    <t>14</t>
  </si>
  <si>
    <t>162701109</t>
  </si>
  <si>
    <t>Příplatek k vodorovnému přemístění výkopku/sypaniny z horniny tř. 1 až 4 ZKD 1000 m přes 10000 m</t>
  </si>
  <si>
    <t>1882244723</t>
  </si>
  <si>
    <t>68,36+20,16</t>
  </si>
  <si>
    <t>88,52*15 'Přepočtené koeficientem množství</t>
  </si>
  <si>
    <t>167101101</t>
  </si>
  <si>
    <t>Nakládání výkopku z hornin tř. 1 až 4 do 100 m3</t>
  </si>
  <si>
    <t>2133790515</t>
  </si>
  <si>
    <t>16</t>
  </si>
  <si>
    <t>171201211</t>
  </si>
  <si>
    <t>Poplatek za uložení odpadu ze sypaniny na skládce (skládkovné)</t>
  </si>
  <si>
    <t>t</t>
  </si>
  <si>
    <t>-1412524434</t>
  </si>
  <si>
    <t>88,52*1,8 'Přepočtené koeficientem množství</t>
  </si>
  <si>
    <t>17</t>
  </si>
  <si>
    <t>175101201</t>
  </si>
  <si>
    <t>Obsypání objektu nad přilehlým původním terénem sypaninou bez prohození, uloženou do 3 m</t>
  </si>
  <si>
    <t>-2083994502</t>
  </si>
  <si>
    <t>73,26+6,912-2,4-5</t>
  </si>
  <si>
    <t>18</t>
  </si>
  <si>
    <t>M</t>
  </si>
  <si>
    <t>583373700</t>
  </si>
  <si>
    <t>štěrkopísek frakce 0-63 třída C</t>
  </si>
  <si>
    <t>-904530845</t>
  </si>
  <si>
    <t>72,72*0,5</t>
  </si>
  <si>
    <t>36,36*1,8 'Přepočtené koeficientem množství</t>
  </si>
  <si>
    <t>19</t>
  </si>
  <si>
    <t>181006111</t>
  </si>
  <si>
    <t>Rozprostření zemin tl vrstvy do 0,1 m schopných zúrodnění v rovině a sklonu do 1:5</t>
  </si>
  <si>
    <t>-885816625</t>
  </si>
  <si>
    <t>Zakládání</t>
  </si>
  <si>
    <t>20</t>
  </si>
  <si>
    <t>212341111</t>
  </si>
  <si>
    <t>Obetonování drenážních trub mezerovitým betonem</t>
  </si>
  <si>
    <t>712677544</t>
  </si>
  <si>
    <t>0,3*4*2</t>
  </si>
  <si>
    <t>212792211</t>
  </si>
  <si>
    <t>Odvodnění mostní opěry - drenážní flexibilní plastové potrubí DN 100</t>
  </si>
  <si>
    <t>-14619130</t>
  </si>
  <si>
    <t>22</t>
  </si>
  <si>
    <t>213311111</t>
  </si>
  <si>
    <t>Polštáře zhutněné pod základy z kameniva drceného frakce 0 až 125 mm</t>
  </si>
  <si>
    <t>1776071816</t>
  </si>
  <si>
    <t>2*1,2*4,2*2</t>
  </si>
  <si>
    <t>23</t>
  </si>
  <si>
    <t>273311123</t>
  </si>
  <si>
    <t>Základové desky z betonu prostého C 8/10</t>
  </si>
  <si>
    <t>-1448971951</t>
  </si>
  <si>
    <t>3,4*2*0,15*2</t>
  </si>
  <si>
    <t>24</t>
  </si>
  <si>
    <t>274321115</t>
  </si>
  <si>
    <t>Základové pasy, prahy, věnce a ostruhy ze ŽB C 16/20</t>
  </si>
  <si>
    <t>-1315194531</t>
  </si>
  <si>
    <t>0,3*0,5*6,6*2</t>
  </si>
  <si>
    <t>(0,96+1,027+0,953+0,98)*0,5*0,3</t>
  </si>
  <si>
    <t>25</t>
  </si>
  <si>
    <t>274321118</t>
  </si>
  <si>
    <t>Základové pasy, prahy, věnce a ostruhy ze ŽB C 30/37</t>
  </si>
  <si>
    <t>419549958</t>
  </si>
  <si>
    <t>3,4*1,65*1*2</t>
  </si>
  <si>
    <t>26</t>
  </si>
  <si>
    <t>274354111</t>
  </si>
  <si>
    <t>Bednění základových pasů - zřízení</t>
  </si>
  <si>
    <t>1225659740</t>
  </si>
  <si>
    <t>6,6*0,5*4+4*0,5*2</t>
  </si>
  <si>
    <t>0,3*0,5*4</t>
  </si>
  <si>
    <t>3,4*1*4</t>
  </si>
  <si>
    <t>1,65*1*4</t>
  </si>
  <si>
    <t>27</t>
  </si>
  <si>
    <t>274354211</t>
  </si>
  <si>
    <t>Bednění základových pasů - odstranění</t>
  </si>
  <si>
    <t>1281167803</t>
  </si>
  <si>
    <t>28</t>
  </si>
  <si>
    <t>274361116</t>
  </si>
  <si>
    <t>Výztuž základových pasů, prahů, věnců a ostruh z betonářské oceli 10 505</t>
  </si>
  <si>
    <t>-59210566</t>
  </si>
  <si>
    <t>11,22*0,15</t>
  </si>
  <si>
    <t>Svislé a kompletní konstrukce</t>
  </si>
  <si>
    <t>29</t>
  </si>
  <si>
    <t>317171126</t>
  </si>
  <si>
    <t>Kotvení monolitického betonu římsy do mostovky kotvou do vývrtu</t>
  </si>
  <si>
    <t>kus</t>
  </si>
  <si>
    <t>1715660740</t>
  </si>
  <si>
    <t>30</t>
  </si>
  <si>
    <t>548792020</t>
  </si>
  <si>
    <t>kotva římsy do vývrtu</t>
  </si>
  <si>
    <t>1289502766</t>
  </si>
  <si>
    <t>31</t>
  </si>
  <si>
    <t>317321118</t>
  </si>
  <si>
    <t>Mostní římsy ze ŽB C 30/37</t>
  </si>
  <si>
    <t>485263879</t>
  </si>
  <si>
    <t>(7,495+1,4+1,6+7,495+1,4+1,6)*(0,3*0,45-0,2*0,25)</t>
  </si>
  <si>
    <t>32</t>
  </si>
  <si>
    <t>317353121</t>
  </si>
  <si>
    <t>Bednění mostních říms všech tvarů - zřízení</t>
  </si>
  <si>
    <t>-969594808</t>
  </si>
  <si>
    <t>(7,5+1,4+1,47+7,5+1,4+1,61)*0,8</t>
  </si>
  <si>
    <t>33</t>
  </si>
  <si>
    <t>317353221</t>
  </si>
  <si>
    <t>Bednění mostních říms všech tvarů - odstranění</t>
  </si>
  <si>
    <t>603061680</t>
  </si>
  <si>
    <t>34</t>
  </si>
  <si>
    <t>317361116</t>
  </si>
  <si>
    <t>Výztuž mostních říms z betonářské oceli 10 505</t>
  </si>
  <si>
    <t>1946740268</t>
  </si>
  <si>
    <t>1,63*0,18</t>
  </si>
  <si>
    <t>35</t>
  </si>
  <si>
    <t>334323118</t>
  </si>
  <si>
    <t>Mostní opěry a úložné prahy ze ŽB C 30/37</t>
  </si>
  <si>
    <t>-822279060</t>
  </si>
  <si>
    <t>(1,83+1,73)*0,75*3,4</t>
  </si>
  <si>
    <t>3,4*0,45*0,75*2</t>
  </si>
  <si>
    <t>36</t>
  </si>
  <si>
    <t>334323218</t>
  </si>
  <si>
    <t>Mostní křídla a závěrné zídky ze ŽB C 30/37</t>
  </si>
  <si>
    <t>-1643696154</t>
  </si>
  <si>
    <t>3,56*0,4*2</t>
  </si>
  <si>
    <t>2,22*0,4*2</t>
  </si>
  <si>
    <t>37</t>
  </si>
  <si>
    <t>334351112</t>
  </si>
  <si>
    <t>Bednění systémové mostních opěr a úložných prahů z překližek pro ŽB - zřízení</t>
  </si>
  <si>
    <t>-477370796</t>
  </si>
  <si>
    <t>(1,83+0,45+1,73+0,45)*3,4*2</t>
  </si>
  <si>
    <t>(1,83+0,45+1,73+0,45)*0,75*2</t>
  </si>
  <si>
    <t>38</t>
  </si>
  <si>
    <t>334351211</t>
  </si>
  <si>
    <t>Bednění systémové mostních opěr a úložných prahů z překližek - odstranění</t>
  </si>
  <si>
    <t>-162386492</t>
  </si>
  <si>
    <t>39</t>
  </si>
  <si>
    <t>334352111</t>
  </si>
  <si>
    <t>Bednění mostních křídel a závěrných zídek ze systémového bednění s výplní z překližek - zřízení</t>
  </si>
  <si>
    <t>-848282328</t>
  </si>
  <si>
    <t>3,56*2*2</t>
  </si>
  <si>
    <t>2,22*2*2</t>
  </si>
  <si>
    <t>0,4*2,6*4</t>
  </si>
  <si>
    <t>40</t>
  </si>
  <si>
    <t>334352211</t>
  </si>
  <si>
    <t>Bednění mostních křídel a závěrných zídek ze systémového bednění s výplní z překližek - odstranění</t>
  </si>
  <si>
    <t>911075537</t>
  </si>
  <si>
    <t>41</t>
  </si>
  <si>
    <t>334361216</t>
  </si>
  <si>
    <t>Výztuž dříků opěr z betonářské oceli 10 505</t>
  </si>
  <si>
    <t>-98698050</t>
  </si>
  <si>
    <t>11,4*0,18</t>
  </si>
  <si>
    <t>42</t>
  </si>
  <si>
    <t>334361226</t>
  </si>
  <si>
    <t>Výztuž křídel, závěrných zdí z betonářské oceli 10 505</t>
  </si>
  <si>
    <t>-1366077262</t>
  </si>
  <si>
    <t>4,62*0,15</t>
  </si>
  <si>
    <t>Vodorovné konstrukce</t>
  </si>
  <si>
    <t>43</t>
  </si>
  <si>
    <t>421321128</t>
  </si>
  <si>
    <t>Mostní nosné konstrukce deskové ze ŽB C 30/37</t>
  </si>
  <si>
    <t>1421317851</t>
  </si>
  <si>
    <t>7,495*3,4*0,35</t>
  </si>
  <si>
    <t>44</t>
  </si>
  <si>
    <t>421351111</t>
  </si>
  <si>
    <t>Bednění  spřažené mostovky  - zřízení</t>
  </si>
  <si>
    <t>-2017073495</t>
  </si>
  <si>
    <t>6*3,4</t>
  </si>
  <si>
    <t>45</t>
  </si>
  <si>
    <t>421351131</t>
  </si>
  <si>
    <t>Bednění boční stěny konstrukcí mostů výšky do 350 mm - zřízení</t>
  </si>
  <si>
    <t>-1040772461</t>
  </si>
  <si>
    <t>(7,5+3,4)*0,35*2</t>
  </si>
  <si>
    <t>46</t>
  </si>
  <si>
    <t>421351211</t>
  </si>
  <si>
    <t>Bednění spřažené mostovky  - odstranění</t>
  </si>
  <si>
    <t>-1668030584</t>
  </si>
  <si>
    <t>47</t>
  </si>
  <si>
    <t>421351231</t>
  </si>
  <si>
    <t>Bednění stěny boční konstrukcí mostů výšky do 350 mm - odstranění</t>
  </si>
  <si>
    <t>402633649</t>
  </si>
  <si>
    <t>48</t>
  </si>
  <si>
    <t>421361226</t>
  </si>
  <si>
    <t>Výztuž ŽB deskového mostu z betonářské oceli 10 505</t>
  </si>
  <si>
    <t>-706061684</t>
  </si>
  <si>
    <t>4,8985-0,08-0,293-2,05-0,693</t>
  </si>
  <si>
    <t>49</t>
  </si>
  <si>
    <t>462511161</t>
  </si>
  <si>
    <t>Zához z lomového kamene tříděného hmotnost kamenů do 80 kg bez výplně</t>
  </si>
  <si>
    <t>252349597</t>
  </si>
  <si>
    <t>32,5*0,3</t>
  </si>
  <si>
    <t>50</t>
  </si>
  <si>
    <t>462511169</t>
  </si>
  <si>
    <t>Příplatek za urovnání líce záhozu z lomového kamene tříděného</t>
  </si>
  <si>
    <t>-445620764</t>
  </si>
  <si>
    <t>32,5</t>
  </si>
  <si>
    <t>Komunikace</t>
  </si>
  <si>
    <t>51</t>
  </si>
  <si>
    <t>564962111</t>
  </si>
  <si>
    <t>Podklad z mechanicky zpevněného kameniva MZK tl 200 mm</t>
  </si>
  <si>
    <t>1645004852</t>
  </si>
  <si>
    <t>52</t>
  </si>
  <si>
    <t>573211111</t>
  </si>
  <si>
    <t>Postřik živičný spojovací z asfaltu v množství do 0,70 kg/m2</t>
  </si>
  <si>
    <t>-930982237</t>
  </si>
  <si>
    <t>40,5</t>
  </si>
  <si>
    <t>53</t>
  </si>
  <si>
    <t>577135122</t>
  </si>
  <si>
    <t>Asfaltový beton vrstva ložní ACL 16 (ABH) tl 40 mm š přes 3 m z nemodifikovaného asfaltu</t>
  </si>
  <si>
    <t>-587079239</t>
  </si>
  <si>
    <t>7,5*3</t>
  </si>
  <si>
    <t>54</t>
  </si>
  <si>
    <t>577144111</t>
  </si>
  <si>
    <t>Asfaltový beton vrstva obrusná ACO 11 (ABS) tř. I tl 50 mm š do 3 m z nemodifikovaného asfaltu</t>
  </si>
  <si>
    <t>-560540167</t>
  </si>
  <si>
    <t>18+22,5</t>
  </si>
  <si>
    <t>55</t>
  </si>
  <si>
    <t>577145112</t>
  </si>
  <si>
    <t>Asfaltový beton vrstva ložní ACL 16 (ABH) tl 50 mm š do 3 m z nemodifikovaného asfaltu</t>
  </si>
  <si>
    <t>588301045</t>
  </si>
  <si>
    <t>Ostatní konstrukce a práce-bourání</t>
  </si>
  <si>
    <t>56</t>
  </si>
  <si>
    <t>919000R1</t>
  </si>
  <si>
    <t>Zábrana - zřízení a odstranění</t>
  </si>
  <si>
    <t>soubor</t>
  </si>
  <si>
    <t>529463611</t>
  </si>
  <si>
    <t>57</t>
  </si>
  <si>
    <t>9191111R1</t>
  </si>
  <si>
    <t>Provizorní přemostění pro pěší dopravu</t>
  </si>
  <si>
    <t>-2142910243</t>
  </si>
  <si>
    <t>1 "včetně předpolí a přístupové cesty + odstranění"</t>
  </si>
  <si>
    <t>58</t>
  </si>
  <si>
    <t>919121223</t>
  </si>
  <si>
    <t>Těsnění spár zálivkou za studena pro komůrky š 15 mm hl 30 mm bez těsnicího profilu</t>
  </si>
  <si>
    <t>-295436182</t>
  </si>
  <si>
    <t>7,55*2+1,5*4+3*2+5*2</t>
  </si>
  <si>
    <t>59</t>
  </si>
  <si>
    <t>919735112</t>
  </si>
  <si>
    <t>Řezání stávajícího živičného krytu hl do 100 mm</t>
  </si>
  <si>
    <t>441013307</t>
  </si>
  <si>
    <t>60</t>
  </si>
  <si>
    <t>953961214</t>
  </si>
  <si>
    <t>Kotvy chemickou patronou M 16 hl 125 mm do betonu, ŽB nebo kamene s vyvrtáním otvoru</t>
  </si>
  <si>
    <t>-1540407388</t>
  </si>
  <si>
    <t>61</t>
  </si>
  <si>
    <t>953961216</t>
  </si>
  <si>
    <t>Kotvy chemickou patronou M 24 hl 210 mm do betonu, ŽB nebo kamene s vyvrtáním otvoru</t>
  </si>
  <si>
    <t>-517348270</t>
  </si>
  <si>
    <t>62</t>
  </si>
  <si>
    <t>953965131</t>
  </si>
  <si>
    <t>Kotevní šroub pro chemické kotvy M 16 dl 190 mm</t>
  </si>
  <si>
    <t>100220452</t>
  </si>
  <si>
    <t>63</t>
  </si>
  <si>
    <t>953965151</t>
  </si>
  <si>
    <t>Kotevní šroub pro chemické kotvy M 24 dl 290 mm</t>
  </si>
  <si>
    <t>-2087380924</t>
  </si>
  <si>
    <t>64</t>
  </si>
  <si>
    <t>961051111</t>
  </si>
  <si>
    <t>Bourání mostních základů z ŽB</t>
  </si>
  <si>
    <t>1724407628</t>
  </si>
  <si>
    <t>2,3*0,8*0,8*2</t>
  </si>
  <si>
    <t>65</t>
  </si>
  <si>
    <t>962051111</t>
  </si>
  <si>
    <t>Bourání mostních zdí a pilířů z ŽB</t>
  </si>
  <si>
    <t>311674841</t>
  </si>
  <si>
    <t>2,3*0,5*2,2*2</t>
  </si>
  <si>
    <t>66</t>
  </si>
  <si>
    <t>963071112</t>
  </si>
  <si>
    <t>Demontáž ocelových prvků mostů šroubovaných nebo svařovaných přes 100 kg</t>
  </si>
  <si>
    <t>kg</t>
  </si>
  <si>
    <t>-1346222480</t>
  </si>
  <si>
    <t>99</t>
  </si>
  <si>
    <t>Přesun hmot</t>
  </si>
  <si>
    <t>67</t>
  </si>
  <si>
    <t>997013501</t>
  </si>
  <si>
    <t>Odvoz suti a vybouraných hmot na skládku nebo meziskládku do 1 km se složením</t>
  </si>
  <si>
    <t>-1520687069</t>
  </si>
  <si>
    <t>68</t>
  </si>
  <si>
    <t>997013509</t>
  </si>
  <si>
    <t>Příplatek k odvozu suti a vybouraných hmot na skládku ZKD 1 km přes 1 km</t>
  </si>
  <si>
    <t>-1107121751</t>
  </si>
  <si>
    <t>24,94*19 'Přepočtené koeficientem množství</t>
  </si>
  <si>
    <t>69</t>
  </si>
  <si>
    <t>997013801</t>
  </si>
  <si>
    <t>Poplatek za uložení stavebního betonového odpadu na skládce (skládkovné)</t>
  </si>
  <si>
    <t>-229548731</t>
  </si>
  <si>
    <t>24,94*0,88 'Přepočtené koeficientem množství</t>
  </si>
  <si>
    <t>70</t>
  </si>
  <si>
    <t>998212111</t>
  </si>
  <si>
    <t>Přesun hmot pro mosty zděné, monolitické betonové nebo ocelové v do 20 m</t>
  </si>
  <si>
    <t>663143328</t>
  </si>
  <si>
    <t>997</t>
  </si>
  <si>
    <t>Přesun sutě</t>
  </si>
  <si>
    <t>71</t>
  </si>
  <si>
    <t>997221815</t>
  </si>
  <si>
    <t>Poplatek za uložení betonového odpadu na skládce (skládkovné)</t>
  </si>
  <si>
    <t>-291327345</t>
  </si>
  <si>
    <t>356,972-14,353</t>
  </si>
  <si>
    <t>72</t>
  </si>
  <si>
    <t>997221845</t>
  </si>
  <si>
    <t>Poplatek za uložení odpadu z asfaltových povrchů na skládce (skládkovné)</t>
  </si>
  <si>
    <t>1426510136</t>
  </si>
  <si>
    <t>119,608333333333*0,12 'Přepočtené koeficientem množství</t>
  </si>
  <si>
    <t>PSV</t>
  </si>
  <si>
    <t>Práce a dodávky PSV</t>
  </si>
  <si>
    <t>711</t>
  </si>
  <si>
    <t>Izolace proti vodě, vlhkosti a plynům</t>
  </si>
  <si>
    <t>73</t>
  </si>
  <si>
    <t>711111001</t>
  </si>
  <si>
    <t>Provedení izolace proti zemní vlhkosti vodorovné za studena nátěrem penetračním</t>
  </si>
  <si>
    <t>1272729414</t>
  </si>
  <si>
    <t>3,4*(7,55+2,4)</t>
  </si>
  <si>
    <t>74</t>
  </si>
  <si>
    <t>111631500</t>
  </si>
  <si>
    <t>lak asfaltový ALP/9 (t) bal 9 kg</t>
  </si>
  <si>
    <t>-1050365830</t>
  </si>
  <si>
    <t>33,83*0,0004 'Přepočtené koeficientem množství</t>
  </si>
  <si>
    <t>75</t>
  </si>
  <si>
    <t>711131101</t>
  </si>
  <si>
    <t>Provedení izolace proti zemní vlhkosti pásy na sucho vodorovné AIP nebo tkaninou</t>
  </si>
  <si>
    <t>-1977108456</t>
  </si>
  <si>
    <t>76</t>
  </si>
  <si>
    <t>685367500</t>
  </si>
  <si>
    <t>textilie IZOCHRAN SI 40/35 D tl 3,5 mm</t>
  </si>
  <si>
    <t>702304702</t>
  </si>
  <si>
    <t>8,16*0,35 'Přepočtené koeficientem množství</t>
  </si>
  <si>
    <t>77</t>
  </si>
  <si>
    <t>711141559</t>
  </si>
  <si>
    <t>Provedení izolace proti zemní vlhkosti pásy přitavením vodorovné NAIP</t>
  </si>
  <si>
    <t>-2063062255</t>
  </si>
  <si>
    <t>33,83*2</t>
  </si>
  <si>
    <t>78</t>
  </si>
  <si>
    <t>628522540</t>
  </si>
  <si>
    <t>pás asfaltovaný modifikovaný SBS Elastodek 40 Special mineral</t>
  </si>
  <si>
    <t>2031861212</t>
  </si>
  <si>
    <t>67,66*1,15 'Přepočtené koeficientem množství</t>
  </si>
  <si>
    <t>767</t>
  </si>
  <si>
    <t>Konstrukce zámečnické</t>
  </si>
  <si>
    <t>79</t>
  </si>
  <si>
    <t>767995114</t>
  </si>
  <si>
    <t>Montáž atypických zámečnických konstrukcí hmotnosti do 50 kg</t>
  </si>
  <si>
    <t>-796393799</t>
  </si>
  <si>
    <t>80</t>
  </si>
  <si>
    <t>631628R</t>
  </si>
  <si>
    <t>Zábradlí pozink.</t>
  </si>
  <si>
    <t>1452974164</t>
  </si>
  <si>
    <t>VRN</t>
  </si>
  <si>
    <t>Vedlejší rozpočtové náklady</t>
  </si>
  <si>
    <t>VRN1</t>
  </si>
  <si>
    <t>Průzkumné, geodetické a projektové práce</t>
  </si>
  <si>
    <t>81</t>
  </si>
  <si>
    <t>012203000</t>
  </si>
  <si>
    <t>Geodetické práce při provádění stavby</t>
  </si>
  <si>
    <t>Kč</t>
  </si>
  <si>
    <t>1024</t>
  </si>
  <si>
    <t>-1118370141</t>
  </si>
  <si>
    <t>82</t>
  </si>
  <si>
    <t>012303000</t>
  </si>
  <si>
    <t>Geodetické práce po výstavbě</t>
  </si>
  <si>
    <t>-422725983</t>
  </si>
  <si>
    <t>VRN3</t>
  </si>
  <si>
    <t>Zařízení staveniště</t>
  </si>
  <si>
    <t>83</t>
  </si>
  <si>
    <t>032903000</t>
  </si>
  <si>
    <t>Náklady na provoz a údržbu vybavení staveniště</t>
  </si>
  <si>
    <t>-601019251</t>
  </si>
  <si>
    <t>84</t>
  </si>
  <si>
    <t>034403000</t>
  </si>
  <si>
    <t>Dopravní značení na staveništi</t>
  </si>
  <si>
    <t>685366358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</si>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</sst>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/YYYY"/>
    <numFmt numFmtId="166" formatCode="@"/>
    <numFmt numFmtId="167" formatCode="#,##0.00"/>
    <numFmt numFmtId="168" formatCode="#,##0.00%"/>
    <numFmt numFmtId="169" formatCode="DD\.MM\.YYYY"/>
    <numFmt numFmtId="170" formatCode="#,##0.00000"/>
    <numFmt numFmtId="171" formatCode="#,##0.000"/>
  </numFmts>
  <fonts count="37">
    <font>
      <sz val="11"/>
      <name val="Calibri"/>
      <family val="2"/>
    </font>
    <font>
      <sz val="10"/>
      <name val="Arial"/>
      <family val="0"/>
    </font>
    <font>
      <sz val="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2" fillId="0" borderId="0" applyAlignment="0">
      <protection locked="0"/>
    </xf>
  </cellStyleXfs>
  <cellXfs count="3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 applyProtection="1">
      <alignment horizontal="left" vertical="center"/>
      <protection/>
    </xf>
    <xf numFmtId="164" fontId="4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horizontal="left" vertical="center"/>
      <protection/>
    </xf>
    <xf numFmtId="164" fontId="6" fillId="2" borderId="0" xfId="20" applyNumberFormat="1" applyFont="1" applyFill="1" applyBorder="1" applyAlignment="1" applyProtection="1">
      <alignment vertical="center"/>
      <protection/>
    </xf>
    <xf numFmtId="164" fontId="7" fillId="2" borderId="0" xfId="20" applyNumberFormat="1" applyFill="1" applyBorder="1" applyAlignment="1" applyProtection="1">
      <alignment/>
      <protection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left" vertic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8" fillId="0" borderId="0" xfId="0" applyFont="1" applyBorder="1" applyAlignment="1">
      <alignment horizontal="left" vertical="center"/>
    </xf>
    <xf numFmtId="164" fontId="2" fillId="0" borderId="5" xfId="0" applyFont="1" applyBorder="1" applyAlignment="1">
      <alignment/>
    </xf>
    <xf numFmtId="164" fontId="9" fillId="0" borderId="0" xfId="0" applyFont="1" applyAlignment="1">
      <alignment horizontal="left" vertical="center"/>
    </xf>
    <xf numFmtId="164" fontId="10" fillId="0" borderId="0" xfId="0" applyFont="1" applyAlignment="1">
      <alignment horizontal="left" vertical="center"/>
    </xf>
    <xf numFmtId="164" fontId="11" fillId="0" borderId="0" xfId="0" applyFont="1" applyBorder="1" applyAlignment="1">
      <alignment horizontal="left" vertical="top"/>
    </xf>
    <xf numFmtId="164" fontId="12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top" wrapText="1"/>
    </xf>
    <xf numFmtId="164" fontId="14" fillId="0" borderId="0" xfId="0" applyFont="1" applyBorder="1" applyAlignment="1">
      <alignment horizontal="left" vertical="top"/>
    </xf>
    <xf numFmtId="164" fontId="14" fillId="0" borderId="0" xfId="0" applyFont="1" applyBorder="1" applyAlignment="1">
      <alignment horizontal="left" vertical="top" wrapText="1"/>
    </xf>
    <xf numFmtId="164" fontId="11" fillId="0" borderId="0" xfId="0" applyFont="1" applyBorder="1" applyAlignment="1">
      <alignment horizontal="left" vertical="center"/>
    </xf>
    <xf numFmtId="165" fontId="12" fillId="3" borderId="0" xfId="0" applyNumberFormat="1" applyFont="1" applyFill="1" applyBorder="1" applyAlignment="1" applyProtection="1">
      <alignment horizontal="left" vertical="center"/>
      <protection locked="0"/>
    </xf>
    <xf numFmtId="166" fontId="12" fillId="3" borderId="0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Font="1" applyBorder="1" applyAlignment="1">
      <alignment horizontal="left" vertical="center" wrapText="1"/>
    </xf>
    <xf numFmtId="164" fontId="2" fillId="0" borderId="6" xfId="0" applyFont="1" applyBorder="1" applyAlignment="1">
      <alignment/>
    </xf>
    <xf numFmtId="164" fontId="2" fillId="0" borderId="0" xfId="0" applyFont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15" fillId="0" borderId="7" xfId="0" applyFont="1" applyBorder="1" applyAlignment="1">
      <alignment horizontal="left" vertical="center"/>
    </xf>
    <xf numFmtId="164" fontId="2" fillId="0" borderId="7" xfId="0" applyFont="1" applyBorder="1" applyAlignment="1">
      <alignment vertical="center"/>
    </xf>
    <xf numFmtId="167" fontId="15" fillId="0" borderId="7" xfId="0" applyNumberFormat="1" applyFont="1" applyBorder="1" applyAlignment="1">
      <alignment vertical="center"/>
    </xf>
    <xf numFmtId="164" fontId="2" fillId="0" borderId="5" xfId="0" applyFont="1" applyBorder="1" applyAlignment="1">
      <alignment vertical="center"/>
    </xf>
    <xf numFmtId="164" fontId="16" fillId="0" borderId="0" xfId="0" applyFont="1" applyBorder="1" applyAlignment="1">
      <alignment horizontal="right" vertical="center"/>
    </xf>
    <xf numFmtId="164" fontId="16" fillId="0" borderId="0" xfId="0" applyFont="1" applyAlignment="1">
      <alignment vertical="center"/>
    </xf>
    <xf numFmtId="164" fontId="16" fillId="0" borderId="4" xfId="0" applyFont="1" applyBorder="1" applyAlignment="1">
      <alignment vertical="center"/>
    </xf>
    <xf numFmtId="164" fontId="16" fillId="0" borderId="0" xfId="0" applyFont="1" applyBorder="1" applyAlignment="1">
      <alignment vertical="center"/>
    </xf>
    <xf numFmtId="164" fontId="16" fillId="0" borderId="0" xfId="0" applyFont="1" applyBorder="1" applyAlignment="1">
      <alignment horizontal="left" vertical="center"/>
    </xf>
    <xf numFmtId="168" fontId="16" fillId="0" borderId="0" xfId="0" applyNumberFormat="1" applyFont="1" applyBorder="1" applyAlignment="1">
      <alignment horizontal="center" vertical="center"/>
    </xf>
    <xf numFmtId="167" fontId="13" fillId="0" borderId="0" xfId="0" applyNumberFormat="1" applyFont="1" applyBorder="1" applyAlignment="1">
      <alignment vertical="center"/>
    </xf>
    <xf numFmtId="164" fontId="16" fillId="0" borderId="5" xfId="0" applyFont="1" applyBorder="1" applyAlignment="1">
      <alignment vertical="center"/>
    </xf>
    <xf numFmtId="164" fontId="2" fillId="4" borderId="0" xfId="0" applyFont="1" applyFill="1" applyBorder="1" applyAlignment="1">
      <alignment vertical="center"/>
    </xf>
    <xf numFmtId="164" fontId="14" fillId="4" borderId="8" xfId="0" applyFont="1" applyFill="1" applyBorder="1" applyAlignment="1">
      <alignment horizontal="left" vertical="center"/>
    </xf>
    <xf numFmtId="164" fontId="2" fillId="4" borderId="9" xfId="0" applyFont="1" applyFill="1" applyBorder="1" applyAlignment="1">
      <alignment vertical="center"/>
    </xf>
    <xf numFmtId="164" fontId="14" fillId="4" borderId="9" xfId="0" applyFont="1" applyFill="1" applyBorder="1" applyAlignment="1">
      <alignment horizontal="center" vertical="center"/>
    </xf>
    <xf numFmtId="164" fontId="14" fillId="4" borderId="9" xfId="0" applyFont="1" applyFill="1" applyBorder="1" applyAlignment="1">
      <alignment horizontal="left" vertical="center"/>
    </xf>
    <xf numFmtId="167" fontId="14" fillId="4" borderId="10" xfId="0" applyNumberFormat="1" applyFont="1" applyFill="1" applyBorder="1" applyAlignment="1">
      <alignment vertical="center"/>
    </xf>
    <xf numFmtId="164" fontId="2" fillId="4" borderId="5" xfId="0" applyFont="1" applyFill="1" applyBorder="1" applyAlignment="1">
      <alignment vertical="center"/>
    </xf>
    <xf numFmtId="164" fontId="2" fillId="0" borderId="11" xfId="0" applyFont="1" applyBorder="1" applyAlignment="1">
      <alignment vertical="center"/>
    </xf>
    <xf numFmtId="164" fontId="2" fillId="0" borderId="12" xfId="0" applyFont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8" fillId="0" borderId="0" xfId="0" applyFont="1" applyAlignment="1">
      <alignment horizontal="left" vertical="center"/>
    </xf>
    <xf numFmtId="164" fontId="12" fillId="0" borderId="0" xfId="0" applyFont="1" applyAlignment="1">
      <alignment vertical="center"/>
    </xf>
    <xf numFmtId="164" fontId="12" fillId="0" borderId="4" xfId="0" applyFont="1" applyBorder="1" applyAlignment="1">
      <alignment vertical="center"/>
    </xf>
    <xf numFmtId="164" fontId="11" fillId="0" borderId="0" xfId="0" applyFont="1" applyAlignment="1">
      <alignment horizontal="left" vertical="center"/>
    </xf>
    <xf numFmtId="164" fontId="14" fillId="0" borderId="0" xfId="0" applyFont="1" applyAlignment="1">
      <alignment vertical="center"/>
    </xf>
    <xf numFmtId="164" fontId="14" fillId="0" borderId="4" xfId="0" applyFont="1" applyBorder="1" applyAlignment="1">
      <alignment vertical="center"/>
    </xf>
    <xf numFmtId="164" fontId="14" fillId="0" borderId="0" xfId="0" applyFont="1" applyAlignment="1">
      <alignment horizontal="left" vertical="center"/>
    </xf>
    <xf numFmtId="164" fontId="14" fillId="0" borderId="0" xfId="0" applyFont="1" applyBorder="1" applyAlignment="1">
      <alignment horizontal="left" vertical="center" wrapText="1"/>
    </xf>
    <xf numFmtId="164" fontId="17" fillId="0" borderId="0" xfId="0" applyFont="1" applyAlignment="1">
      <alignment vertical="center"/>
    </xf>
    <xf numFmtId="169" fontId="12" fillId="0" borderId="0" xfId="0" applyNumberFormat="1" applyFont="1" applyBorder="1" applyAlignment="1">
      <alignment horizontal="left" vertical="center"/>
    </xf>
    <xf numFmtId="164" fontId="12" fillId="0" borderId="0" xfId="0" applyFont="1" applyBorder="1" applyAlignment="1">
      <alignment vertical="center"/>
    </xf>
    <xf numFmtId="164" fontId="18" fillId="0" borderId="14" xfId="0" applyFont="1" applyBorder="1" applyAlignment="1">
      <alignment horizontal="center" vertical="center"/>
    </xf>
    <xf numFmtId="164" fontId="2" fillId="0" borderId="15" xfId="0" applyFont="1" applyBorder="1" applyAlignment="1">
      <alignment vertical="center"/>
    </xf>
    <xf numFmtId="164" fontId="2" fillId="0" borderId="16" xfId="0" applyFont="1" applyBorder="1" applyAlignment="1">
      <alignment vertical="center"/>
    </xf>
    <xf numFmtId="164" fontId="2" fillId="0" borderId="17" xfId="0" applyFont="1" applyBorder="1" applyAlignment="1">
      <alignment vertical="center"/>
    </xf>
    <xf numFmtId="164" fontId="12" fillId="4" borderId="8" xfId="0" applyFont="1" applyFill="1" applyBorder="1" applyAlignment="1">
      <alignment horizontal="center" vertical="center"/>
    </xf>
    <xf numFmtId="164" fontId="12" fillId="4" borderId="9" xfId="0" applyFont="1" applyFill="1" applyBorder="1" applyAlignment="1">
      <alignment horizontal="center" vertical="center"/>
    </xf>
    <xf numFmtId="164" fontId="12" fillId="4" borderId="9" xfId="0" applyFont="1" applyFill="1" applyBorder="1" applyAlignment="1">
      <alignment horizontal="right" vertical="center"/>
    </xf>
    <xf numFmtId="164" fontId="12" fillId="4" borderId="10" xfId="0" applyFont="1" applyFill="1" applyBorder="1" applyAlignment="1">
      <alignment horizontal="center" vertical="center"/>
    </xf>
    <xf numFmtId="164" fontId="11" fillId="0" borderId="18" xfId="0" applyFont="1" applyBorder="1" applyAlignment="1">
      <alignment horizontal="center" vertical="center" wrapText="1"/>
    </xf>
    <xf numFmtId="164" fontId="11" fillId="0" borderId="19" xfId="0" applyFont="1" applyBorder="1" applyAlignment="1">
      <alignment horizontal="center" vertical="center" wrapText="1"/>
    </xf>
    <xf numFmtId="164" fontId="11" fillId="0" borderId="20" xfId="0" applyFont="1" applyBorder="1" applyAlignment="1">
      <alignment horizontal="center" vertical="center" wrapText="1"/>
    </xf>
    <xf numFmtId="164" fontId="2" fillId="0" borderId="14" xfId="0" applyFont="1" applyBorder="1" applyAlignment="1">
      <alignment vertical="center"/>
    </xf>
    <xf numFmtId="164" fontId="19" fillId="0" borderId="0" xfId="0" applyFont="1" applyAlignment="1">
      <alignment horizontal="left" vertical="center"/>
    </xf>
    <xf numFmtId="164" fontId="19" fillId="0" borderId="0" xfId="0" applyFont="1" applyAlignment="1">
      <alignment vertical="center"/>
    </xf>
    <xf numFmtId="167" fontId="19" fillId="0" borderId="0" xfId="0" applyNumberFormat="1" applyFont="1" applyBorder="1" applyAlignment="1">
      <alignment horizontal="right" vertical="center"/>
    </xf>
    <xf numFmtId="167" fontId="19" fillId="0" borderId="0" xfId="0" applyNumberFormat="1" applyFont="1" applyBorder="1" applyAlignment="1">
      <alignment vertical="center"/>
    </xf>
    <xf numFmtId="164" fontId="14" fillId="0" borderId="0" xfId="0" applyFont="1" applyAlignment="1">
      <alignment horizontal="center" vertical="center"/>
    </xf>
    <xf numFmtId="167" fontId="18" fillId="0" borderId="21" xfId="0" applyNumberFormat="1" applyFont="1" applyBorder="1" applyAlignment="1">
      <alignment vertical="center"/>
    </xf>
    <xf numFmtId="167" fontId="18" fillId="0" borderId="0" xfId="0" applyNumberFormat="1" applyFont="1" applyBorder="1" applyAlignment="1">
      <alignment vertical="center"/>
    </xf>
    <xf numFmtId="170" fontId="18" fillId="0" borderId="0" xfId="0" applyNumberFormat="1" applyFont="1" applyBorder="1" applyAlignment="1">
      <alignment vertical="center"/>
    </xf>
    <xf numFmtId="167" fontId="18" fillId="0" borderId="17" xfId="0" applyNumberFormat="1" applyFont="1" applyBorder="1" applyAlignment="1">
      <alignment vertical="center"/>
    </xf>
    <xf numFmtId="164" fontId="20" fillId="0" borderId="0" xfId="20" applyNumberFormat="1" applyFont="1" applyFill="1" applyBorder="1" applyAlignment="1" applyProtection="1">
      <alignment horizontal="center" vertical="center"/>
      <protection/>
    </xf>
    <xf numFmtId="164" fontId="21" fillId="0" borderId="4" xfId="0" applyFont="1" applyBorder="1" applyAlignment="1">
      <alignment vertical="center"/>
    </xf>
    <xf numFmtId="164" fontId="22" fillId="0" borderId="0" xfId="0" applyFont="1" applyAlignment="1">
      <alignment vertical="center"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Alignment="1">
      <alignment vertical="center"/>
    </xf>
    <xf numFmtId="167" fontId="23" fillId="0" borderId="0" xfId="0" applyNumberFormat="1" applyFont="1" applyBorder="1" applyAlignment="1">
      <alignment vertical="center"/>
    </xf>
    <xf numFmtId="164" fontId="24" fillId="0" borderId="0" xfId="0" applyFont="1" applyAlignment="1">
      <alignment horizontal="center" vertical="center"/>
    </xf>
    <xf numFmtId="167" fontId="25" fillId="0" borderId="22" xfId="0" applyNumberFormat="1" applyFont="1" applyBorder="1" applyAlignment="1">
      <alignment vertical="center"/>
    </xf>
    <xf numFmtId="167" fontId="25" fillId="0" borderId="23" xfId="0" applyNumberFormat="1" applyFont="1" applyBorder="1" applyAlignment="1">
      <alignment vertical="center"/>
    </xf>
    <xf numFmtId="170" fontId="25" fillId="0" borderId="23" xfId="0" applyNumberFormat="1" applyFont="1" applyBorder="1" applyAlignment="1">
      <alignment vertical="center"/>
    </xf>
    <xf numFmtId="167" fontId="25" fillId="0" borderId="24" xfId="0" applyNumberFormat="1" applyFont="1" applyBorder="1" applyAlignment="1">
      <alignment vertical="center"/>
    </xf>
    <xf numFmtId="164" fontId="21" fillId="0" borderId="0" xfId="0" applyFont="1" applyAlignment="1">
      <alignment vertical="center"/>
    </xf>
    <xf numFmtId="164" fontId="21" fillId="0" borderId="0" xfId="0" applyFont="1" applyAlignment="1">
      <alignment horizontal="left" vertical="center"/>
    </xf>
    <xf numFmtId="164" fontId="2" fillId="0" borderId="0" xfId="0" applyFont="1" applyAlignment="1" applyProtection="1">
      <alignment/>
      <protection locked="0"/>
    </xf>
    <xf numFmtId="164" fontId="4" fillId="2" borderId="0" xfId="0" applyFont="1" applyFill="1" applyAlignment="1">
      <alignment vertical="center"/>
    </xf>
    <xf numFmtId="164" fontId="5" fillId="2" borderId="0" xfId="0" applyFont="1" applyFill="1" applyAlignment="1">
      <alignment horizontal="left" vertical="center"/>
    </xf>
    <xf numFmtId="164" fontId="4" fillId="2" borderId="0" xfId="0" applyFont="1" applyFill="1" applyAlignment="1" applyProtection="1">
      <alignment vertical="center"/>
      <protection locked="0"/>
    </xf>
    <xf numFmtId="164" fontId="2" fillId="0" borderId="2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vertical="center"/>
      <protection locked="0"/>
    </xf>
    <xf numFmtId="164" fontId="11" fillId="0" borderId="0" xfId="0" applyFont="1" applyBorder="1" applyAlignment="1" applyProtection="1">
      <alignment horizontal="left" vertical="center"/>
      <protection locked="0"/>
    </xf>
    <xf numFmtId="164" fontId="2" fillId="0" borderId="0" xfId="0" applyFont="1" applyAlignment="1">
      <alignment vertical="center" wrapText="1"/>
    </xf>
    <xf numFmtId="164" fontId="2" fillId="0" borderId="4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 applyProtection="1">
      <alignment vertical="center" wrapText="1"/>
      <protection locked="0"/>
    </xf>
    <xf numFmtId="164" fontId="2" fillId="0" borderId="5" xfId="0" applyFont="1" applyBorder="1" applyAlignment="1">
      <alignment vertical="center" wrapText="1"/>
    </xf>
    <xf numFmtId="164" fontId="2" fillId="0" borderId="15" xfId="0" applyFont="1" applyBorder="1" applyAlignment="1" applyProtection="1">
      <alignment vertical="center"/>
      <protection locked="0"/>
    </xf>
    <xf numFmtId="164" fontId="2" fillId="0" borderId="25" xfId="0" applyFont="1" applyBorder="1" applyAlignment="1">
      <alignment vertical="center"/>
    </xf>
    <xf numFmtId="164" fontId="15" fillId="0" borderId="0" xfId="0" applyFont="1" applyBorder="1" applyAlignment="1">
      <alignment horizontal="left" vertical="center"/>
    </xf>
    <xf numFmtId="164" fontId="16" fillId="0" borderId="0" xfId="0" applyFont="1" applyBorder="1" applyAlignment="1" applyProtection="1">
      <alignment horizontal="right" vertical="center"/>
      <protection locked="0"/>
    </xf>
    <xf numFmtId="167" fontId="16" fillId="0" borderId="0" xfId="0" applyNumberFormat="1" applyFont="1" applyBorder="1" applyAlignment="1">
      <alignment vertical="center"/>
    </xf>
    <xf numFmtId="168" fontId="16" fillId="0" borderId="0" xfId="0" applyNumberFormat="1" applyFont="1" applyBorder="1" applyAlignment="1" applyProtection="1">
      <alignment horizontal="right" vertical="center"/>
      <protection locked="0"/>
    </xf>
    <xf numFmtId="164" fontId="14" fillId="4" borderId="9" xfId="0" applyFont="1" applyFill="1" applyBorder="1" applyAlignment="1">
      <alignment horizontal="right" vertical="center"/>
    </xf>
    <xf numFmtId="164" fontId="2" fillId="4" borderId="9" xfId="0" applyFont="1" applyFill="1" applyBorder="1" applyAlignment="1" applyProtection="1">
      <alignment vertical="center"/>
      <protection locked="0"/>
    </xf>
    <xf numFmtId="167" fontId="14" fillId="4" borderId="9" xfId="0" applyNumberFormat="1" applyFont="1" applyFill="1" applyBorder="1" applyAlignment="1">
      <alignment vertical="center"/>
    </xf>
    <xf numFmtId="164" fontId="2" fillId="4" borderId="26" xfId="0" applyFont="1" applyFill="1" applyBorder="1" applyAlignment="1">
      <alignment vertical="center"/>
    </xf>
    <xf numFmtId="164" fontId="2" fillId="0" borderId="12" xfId="0" applyFont="1" applyBorder="1" applyAlignment="1" applyProtection="1">
      <alignment vertical="center"/>
      <protection locked="0"/>
    </xf>
    <xf numFmtId="164" fontId="2" fillId="0" borderId="2" xfId="0" applyFont="1" applyBorder="1" applyAlignment="1" applyProtection="1">
      <alignment vertical="center"/>
      <protection locked="0"/>
    </xf>
    <xf numFmtId="164" fontId="2" fillId="0" borderId="3" xfId="0" applyFont="1" applyBorder="1" applyAlignment="1">
      <alignment vertical="center"/>
    </xf>
    <xf numFmtId="164" fontId="12" fillId="4" borderId="0" xfId="0" applyFont="1" applyFill="1" applyBorder="1" applyAlignment="1">
      <alignment horizontal="left" vertical="center"/>
    </xf>
    <xf numFmtId="164" fontId="2" fillId="4" borderId="0" xfId="0" applyFont="1" applyFill="1" applyBorder="1" applyAlignment="1" applyProtection="1">
      <alignment vertical="center"/>
      <protection locked="0"/>
    </xf>
    <xf numFmtId="164" fontId="12" fillId="4" borderId="0" xfId="0" applyFont="1" applyFill="1" applyBorder="1" applyAlignment="1">
      <alignment horizontal="right" vertical="center"/>
    </xf>
    <xf numFmtId="164" fontId="19" fillId="0" borderId="0" xfId="0" applyFont="1" applyBorder="1" applyAlignment="1">
      <alignment horizontal="left" vertical="center"/>
    </xf>
    <xf numFmtId="164" fontId="26" fillId="0" borderId="0" xfId="0" applyFont="1" applyAlignment="1">
      <alignment vertical="center"/>
    </xf>
    <xf numFmtId="164" fontId="26" fillId="0" borderId="4" xfId="0" applyFont="1" applyBorder="1" applyAlignment="1">
      <alignment vertical="center"/>
    </xf>
    <xf numFmtId="164" fontId="26" fillId="0" borderId="0" xfId="0" applyFont="1" applyBorder="1" applyAlignment="1">
      <alignment vertical="center"/>
    </xf>
    <xf numFmtId="164" fontId="26" fillId="0" borderId="23" xfId="0" applyFont="1" applyBorder="1" applyAlignment="1">
      <alignment horizontal="left" vertical="center"/>
    </xf>
    <xf numFmtId="164" fontId="26" fillId="0" borderId="23" xfId="0" applyFont="1" applyBorder="1" applyAlignment="1">
      <alignment vertical="center"/>
    </xf>
    <xf numFmtId="164" fontId="26" fillId="0" borderId="23" xfId="0" applyFont="1" applyBorder="1" applyAlignment="1" applyProtection="1">
      <alignment vertical="center"/>
      <protection locked="0"/>
    </xf>
    <xf numFmtId="167" fontId="26" fillId="0" borderId="23" xfId="0" applyNumberFormat="1" applyFont="1" applyBorder="1" applyAlignment="1">
      <alignment vertical="center"/>
    </xf>
    <xf numFmtId="164" fontId="26" fillId="0" borderId="5" xfId="0" applyFont="1" applyBorder="1" applyAlignment="1">
      <alignment vertical="center"/>
    </xf>
    <xf numFmtId="164" fontId="27" fillId="0" borderId="0" xfId="0" applyFont="1" applyAlignment="1">
      <alignment vertical="center"/>
    </xf>
    <xf numFmtId="164" fontId="27" fillId="0" borderId="4" xfId="0" applyFont="1" applyBorder="1" applyAlignment="1">
      <alignment vertical="center"/>
    </xf>
    <xf numFmtId="164" fontId="27" fillId="0" borderId="0" xfId="0" applyFont="1" applyBorder="1" applyAlignment="1">
      <alignment vertical="center"/>
    </xf>
    <xf numFmtId="164" fontId="27" fillId="0" borderId="23" xfId="0" applyFont="1" applyBorder="1" applyAlignment="1">
      <alignment horizontal="left" vertical="center"/>
    </xf>
    <xf numFmtId="164" fontId="27" fillId="0" borderId="23" xfId="0" applyFont="1" applyBorder="1" applyAlignment="1">
      <alignment vertical="center"/>
    </xf>
    <xf numFmtId="164" fontId="27" fillId="0" borderId="23" xfId="0" applyFont="1" applyBorder="1" applyAlignment="1" applyProtection="1">
      <alignment vertical="center"/>
      <protection locked="0"/>
    </xf>
    <xf numFmtId="167" fontId="27" fillId="0" borderId="23" xfId="0" applyNumberFormat="1" applyFont="1" applyBorder="1" applyAlignment="1">
      <alignment vertical="center"/>
    </xf>
    <xf numFmtId="164" fontId="27" fillId="0" borderId="5" xfId="0" applyFont="1" applyBorder="1" applyAlignment="1">
      <alignment vertical="center"/>
    </xf>
    <xf numFmtId="164" fontId="2" fillId="0" borderId="0" xfId="0" applyFont="1" applyAlignment="1" applyProtection="1">
      <alignment vertical="center"/>
      <protection locked="0"/>
    </xf>
    <xf numFmtId="164" fontId="12" fillId="0" borderId="0" xfId="0" applyFont="1" applyAlignment="1">
      <alignment horizontal="left" vertical="center"/>
    </xf>
    <xf numFmtId="164" fontId="11" fillId="0" borderId="0" xfId="0" applyFont="1" applyAlignment="1" applyProtection="1">
      <alignment horizontal="left" vertical="center"/>
      <protection locked="0"/>
    </xf>
    <xf numFmtId="169" fontId="12" fillId="0" borderId="0" xfId="0" applyNumberFormat="1" applyFont="1" applyAlignment="1">
      <alignment horizontal="left" vertical="center"/>
    </xf>
    <xf numFmtId="164" fontId="2" fillId="0" borderId="0" xfId="0" applyFont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12" fillId="4" borderId="18" xfId="0" applyFont="1" applyFill="1" applyBorder="1" applyAlignment="1">
      <alignment horizontal="center" vertical="center" wrapText="1"/>
    </xf>
    <xf numFmtId="164" fontId="12" fillId="4" borderId="19" xfId="0" applyFont="1" applyFill="1" applyBorder="1" applyAlignment="1">
      <alignment horizontal="center" vertical="center" wrapText="1"/>
    </xf>
    <xf numFmtId="164" fontId="28" fillId="4" borderId="19" xfId="0" applyFont="1" applyFill="1" applyBorder="1" applyAlignment="1" applyProtection="1">
      <alignment horizontal="center" vertical="center" wrapText="1"/>
      <protection locked="0"/>
    </xf>
    <xf numFmtId="164" fontId="12" fillId="4" borderId="20" xfId="0" applyFont="1" applyFill="1" applyBorder="1" applyAlignment="1">
      <alignment horizontal="center" vertical="center" wrapText="1"/>
    </xf>
    <xf numFmtId="167" fontId="19" fillId="0" borderId="0" xfId="0" applyNumberFormat="1" applyFont="1" applyAlignment="1">
      <alignment/>
    </xf>
    <xf numFmtId="170" fontId="29" fillId="0" borderId="15" xfId="0" applyNumberFormat="1" applyFont="1" applyBorder="1" applyAlignment="1">
      <alignment/>
    </xf>
    <xf numFmtId="170" fontId="29" fillId="0" borderId="16" xfId="0" applyNumberFormat="1" applyFont="1" applyBorder="1" applyAlignment="1">
      <alignment/>
    </xf>
    <xf numFmtId="167" fontId="30" fillId="0" borderId="0" xfId="0" applyNumberFormat="1" applyFont="1" applyAlignment="1">
      <alignment vertical="center"/>
    </xf>
    <xf numFmtId="164" fontId="31" fillId="0" borderId="0" xfId="0" applyFont="1" applyAlignment="1">
      <alignment/>
    </xf>
    <xf numFmtId="164" fontId="31" fillId="0" borderId="4" xfId="0" applyFont="1" applyBorder="1" applyAlignment="1">
      <alignment/>
    </xf>
    <xf numFmtId="164" fontId="31" fillId="0" borderId="0" xfId="0" applyFont="1" applyAlignment="1">
      <alignment horizontal="left"/>
    </xf>
    <xf numFmtId="164" fontId="26" fillId="0" borderId="0" xfId="0" applyFont="1" applyAlignment="1">
      <alignment horizontal="left"/>
    </xf>
    <xf numFmtId="164" fontId="31" fillId="0" borderId="0" xfId="0" applyFont="1" applyAlignment="1" applyProtection="1">
      <alignment/>
      <protection locked="0"/>
    </xf>
    <xf numFmtId="167" fontId="26" fillId="0" borderId="0" xfId="0" applyNumberFormat="1" applyFont="1" applyAlignment="1">
      <alignment/>
    </xf>
    <xf numFmtId="164" fontId="31" fillId="0" borderId="21" xfId="0" applyFont="1" applyBorder="1" applyAlignment="1">
      <alignment/>
    </xf>
    <xf numFmtId="164" fontId="31" fillId="0" borderId="0" xfId="0" applyFont="1" applyBorder="1" applyAlignment="1">
      <alignment/>
    </xf>
    <xf numFmtId="170" fontId="31" fillId="0" borderId="0" xfId="0" applyNumberFormat="1" applyFont="1" applyBorder="1" applyAlignment="1">
      <alignment/>
    </xf>
    <xf numFmtId="170" fontId="31" fillId="0" borderId="17" xfId="0" applyNumberFormat="1" applyFont="1" applyBorder="1" applyAlignment="1">
      <alignment/>
    </xf>
    <xf numFmtId="164" fontId="31" fillId="0" borderId="0" xfId="0" applyFont="1" applyAlignment="1">
      <alignment horizontal="center"/>
    </xf>
    <xf numFmtId="167" fontId="31" fillId="0" borderId="0" xfId="0" applyNumberFormat="1" applyFont="1" applyAlignment="1">
      <alignment vertical="center"/>
    </xf>
    <xf numFmtId="164" fontId="31" fillId="0" borderId="0" xfId="0" applyFont="1" applyBorder="1" applyAlignment="1">
      <alignment horizontal="left"/>
    </xf>
    <xf numFmtId="164" fontId="27" fillId="0" borderId="0" xfId="0" applyFont="1" applyBorder="1" applyAlignment="1">
      <alignment horizontal="left"/>
    </xf>
    <xf numFmtId="167" fontId="27" fillId="0" borderId="0" xfId="0" applyNumberFormat="1" applyFont="1" applyBorder="1" applyAlignment="1">
      <alignment/>
    </xf>
    <xf numFmtId="164" fontId="2" fillId="0" borderId="4" xfId="0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horizontal="center" vertical="center"/>
      <protection/>
    </xf>
    <xf numFmtId="166" fontId="2" fillId="0" borderId="27" xfId="0" applyNumberFormat="1" applyFont="1" applyBorder="1" applyAlignment="1" applyProtection="1">
      <alignment horizontal="left" vertical="center" wrapText="1"/>
      <protection/>
    </xf>
    <xf numFmtId="164" fontId="2" fillId="0" borderId="27" xfId="0" applyFont="1" applyBorder="1" applyAlignment="1" applyProtection="1">
      <alignment horizontal="left" vertical="center" wrapText="1"/>
      <protection/>
    </xf>
    <xf numFmtId="164" fontId="2" fillId="0" borderId="27" xfId="0" applyFont="1" applyBorder="1" applyAlignment="1" applyProtection="1">
      <alignment horizontal="center" vertical="center" wrapText="1"/>
      <protection/>
    </xf>
    <xf numFmtId="171" fontId="2" fillId="0" borderId="27" xfId="0" applyNumberFormat="1" applyFont="1" applyBorder="1" applyAlignment="1" applyProtection="1">
      <alignment vertical="center"/>
      <protection/>
    </xf>
    <xf numFmtId="167" fontId="2" fillId="3" borderId="27" xfId="0" applyNumberFormat="1" applyFont="1" applyFill="1" applyBorder="1" applyAlignment="1" applyProtection="1">
      <alignment vertical="center"/>
      <protection locked="0"/>
    </xf>
    <xf numFmtId="167" fontId="2" fillId="0" borderId="27" xfId="0" applyNumberFormat="1" applyFont="1" applyBorder="1" applyAlignment="1" applyProtection="1">
      <alignment vertical="center"/>
      <protection/>
    </xf>
    <xf numFmtId="164" fontId="16" fillId="3" borderId="27" xfId="0" applyFont="1" applyFill="1" applyBorder="1" applyAlignment="1" applyProtection="1">
      <alignment horizontal="left" vertical="center"/>
      <protection locked="0"/>
    </xf>
    <xf numFmtId="164" fontId="16" fillId="0" borderId="0" xfId="0" applyFont="1" applyBorder="1" applyAlignment="1">
      <alignment horizontal="center" vertical="center"/>
    </xf>
    <xf numFmtId="170" fontId="16" fillId="0" borderId="0" xfId="0" applyNumberFormat="1" applyFont="1" applyBorder="1" applyAlignment="1">
      <alignment vertical="center"/>
    </xf>
    <xf numFmtId="170" fontId="16" fillId="0" borderId="17" xfId="0" applyNumberFormat="1" applyFont="1" applyBorder="1" applyAlignment="1">
      <alignment vertical="center"/>
    </xf>
    <xf numFmtId="167" fontId="2" fillId="0" borderId="0" xfId="0" applyNumberFormat="1" applyFont="1" applyAlignment="1">
      <alignment vertical="center"/>
    </xf>
    <xf numFmtId="164" fontId="32" fillId="0" borderId="0" xfId="0" applyFont="1" applyAlignment="1">
      <alignment vertical="center"/>
    </xf>
    <xf numFmtId="164" fontId="32" fillId="0" borderId="4" xfId="0" applyFont="1" applyBorder="1" applyAlignment="1">
      <alignment vertical="center"/>
    </xf>
    <xf numFmtId="164" fontId="33" fillId="0" borderId="0" xfId="0" applyFont="1" applyBorder="1" applyAlignment="1">
      <alignment horizontal="left" vertical="center"/>
    </xf>
    <xf numFmtId="164" fontId="32" fillId="0" borderId="0" xfId="0" applyFont="1" applyBorder="1" applyAlignment="1">
      <alignment horizontal="left" vertical="center"/>
    </xf>
    <xf numFmtId="164" fontId="32" fillId="0" borderId="0" xfId="0" applyFont="1" applyBorder="1" applyAlignment="1">
      <alignment horizontal="left" vertical="center" wrapText="1"/>
    </xf>
    <xf numFmtId="171" fontId="32" fillId="0" borderId="0" xfId="0" applyNumberFormat="1" applyFont="1" applyBorder="1" applyAlignment="1">
      <alignment vertical="center"/>
    </xf>
    <xf numFmtId="164" fontId="32" fillId="0" borderId="0" xfId="0" applyFont="1" applyAlignment="1" applyProtection="1">
      <alignment vertical="center"/>
      <protection locked="0"/>
    </xf>
    <xf numFmtId="164" fontId="32" fillId="0" borderId="21" xfId="0" applyFont="1" applyBorder="1" applyAlignment="1">
      <alignment vertical="center"/>
    </xf>
    <xf numFmtId="164" fontId="32" fillId="0" borderId="0" xfId="0" applyFont="1" applyBorder="1" applyAlignment="1">
      <alignment vertical="center"/>
    </xf>
    <xf numFmtId="164" fontId="32" fillId="0" borderId="17" xfId="0" applyFont="1" applyBorder="1" applyAlignment="1">
      <alignment vertical="center"/>
    </xf>
    <xf numFmtId="164" fontId="32" fillId="0" borderId="0" xfId="0" applyFont="1" applyAlignment="1">
      <alignment horizontal="left" vertical="center"/>
    </xf>
    <xf numFmtId="164" fontId="33" fillId="0" borderId="0" xfId="0" applyFont="1" applyAlignment="1">
      <alignment horizontal="left" vertical="center"/>
    </xf>
    <xf numFmtId="164" fontId="32" fillId="0" borderId="0" xfId="0" applyFont="1" applyAlignment="1">
      <alignment horizontal="left" vertical="center" wrapText="1"/>
    </xf>
    <xf numFmtId="171" fontId="32" fillId="0" borderId="0" xfId="0" applyNumberFormat="1" applyFont="1" applyAlignment="1">
      <alignment vertical="center"/>
    </xf>
    <xf numFmtId="164" fontId="34" fillId="0" borderId="0" xfId="0" applyFont="1" applyAlignment="1">
      <alignment vertical="center"/>
    </xf>
    <xf numFmtId="164" fontId="34" fillId="0" borderId="4" xfId="0" applyFont="1" applyBorder="1" applyAlignment="1">
      <alignment vertical="center"/>
    </xf>
    <xf numFmtId="164" fontId="34" fillId="0" borderId="0" xfId="0" applyFont="1" applyBorder="1" applyAlignment="1">
      <alignment horizontal="left" vertical="center"/>
    </xf>
    <xf numFmtId="164" fontId="34" fillId="0" borderId="0" xfId="0" applyFont="1" applyBorder="1" applyAlignment="1">
      <alignment horizontal="left" vertical="center" wrapText="1"/>
    </xf>
    <xf numFmtId="171" fontId="34" fillId="0" borderId="0" xfId="0" applyNumberFormat="1" applyFont="1" applyBorder="1" applyAlignment="1">
      <alignment vertical="center"/>
    </xf>
    <xf numFmtId="164" fontId="34" fillId="0" borderId="0" xfId="0" applyFont="1" applyAlignment="1" applyProtection="1">
      <alignment vertical="center"/>
      <protection locked="0"/>
    </xf>
    <xf numFmtId="164" fontId="34" fillId="0" borderId="21" xfId="0" applyFont="1" applyBorder="1" applyAlignment="1">
      <alignment vertical="center"/>
    </xf>
    <xf numFmtId="164" fontId="34" fillId="0" borderId="0" xfId="0" applyFont="1" applyBorder="1" applyAlignment="1">
      <alignment vertical="center"/>
    </xf>
    <xf numFmtId="164" fontId="34" fillId="0" borderId="17" xfId="0" applyFont="1" applyBorder="1" applyAlignment="1">
      <alignment vertical="center"/>
    </xf>
    <xf numFmtId="164" fontId="34" fillId="0" borderId="0" xfId="0" applyFont="1" applyAlignment="1">
      <alignment horizontal="left" vertical="center"/>
    </xf>
    <xf numFmtId="164" fontId="35" fillId="0" borderId="27" xfId="0" applyFont="1" applyBorder="1" applyAlignment="1" applyProtection="1">
      <alignment horizontal="center" vertical="center"/>
      <protection/>
    </xf>
    <xf numFmtId="166" fontId="35" fillId="0" borderId="27" xfId="0" applyNumberFormat="1" applyFont="1" applyBorder="1" applyAlignment="1" applyProtection="1">
      <alignment horizontal="left" vertical="center" wrapText="1"/>
      <protection/>
    </xf>
    <xf numFmtId="164" fontId="35" fillId="0" borderId="27" xfId="0" applyFont="1" applyBorder="1" applyAlignment="1" applyProtection="1">
      <alignment horizontal="left" vertical="center" wrapText="1"/>
      <protection/>
    </xf>
    <xf numFmtId="164" fontId="35" fillId="0" borderId="27" xfId="0" applyFont="1" applyBorder="1" applyAlignment="1" applyProtection="1">
      <alignment horizontal="center" vertical="center" wrapText="1"/>
      <protection/>
    </xf>
    <xf numFmtId="171" fontId="35" fillId="0" borderId="27" xfId="0" applyNumberFormat="1" applyFont="1" applyBorder="1" applyAlignment="1" applyProtection="1">
      <alignment vertical="center"/>
      <protection/>
    </xf>
    <xf numFmtId="167" fontId="35" fillId="3" borderId="27" xfId="0" applyNumberFormat="1" applyFont="1" applyFill="1" applyBorder="1" applyAlignment="1" applyProtection="1">
      <alignment vertical="center"/>
      <protection locked="0"/>
    </xf>
    <xf numFmtId="167" fontId="35" fillId="0" borderId="27" xfId="0" applyNumberFormat="1" applyFont="1" applyBorder="1" applyAlignment="1" applyProtection="1">
      <alignment vertical="center"/>
      <protection/>
    </xf>
    <xf numFmtId="164" fontId="35" fillId="0" borderId="4" xfId="0" applyFont="1" applyBorder="1" applyAlignment="1">
      <alignment vertical="center"/>
    </xf>
    <xf numFmtId="164" fontId="35" fillId="3" borderId="27" xfId="0" applyFont="1" applyFill="1" applyBorder="1" applyAlignment="1" applyProtection="1">
      <alignment horizontal="left" vertical="center"/>
      <protection locked="0"/>
    </xf>
    <xf numFmtId="164" fontId="35" fillId="0" borderId="0" xfId="0" applyFont="1" applyBorder="1" applyAlignment="1">
      <alignment horizontal="center" vertical="center"/>
    </xf>
    <xf numFmtId="164" fontId="16" fillId="0" borderId="23" xfId="0" applyFont="1" applyBorder="1" applyAlignment="1">
      <alignment horizontal="center" vertical="center"/>
    </xf>
    <xf numFmtId="164" fontId="2" fillId="0" borderId="23" xfId="0" applyFont="1" applyBorder="1" applyAlignment="1">
      <alignment vertical="center"/>
    </xf>
    <xf numFmtId="170" fontId="16" fillId="0" borderId="23" xfId="0" applyNumberFormat="1" applyFont="1" applyBorder="1" applyAlignment="1">
      <alignment vertical="center"/>
    </xf>
    <xf numFmtId="170" fontId="16" fillId="0" borderId="24" xfId="0" applyNumberFormat="1" applyFont="1" applyBorder="1" applyAlignment="1">
      <alignment vertical="center"/>
    </xf>
    <xf numFmtId="164" fontId="2" fillId="0" borderId="0" xfId="0" applyFont="1" applyAlignment="1">
      <alignment/>
    </xf>
    <xf numFmtId="164" fontId="2" fillId="0" borderId="0" xfId="21" applyAlignment="1">
      <alignment vertical="top"/>
      <protection locked="0"/>
    </xf>
    <xf numFmtId="164" fontId="2" fillId="0" borderId="1" xfId="21" applyFont="1" applyBorder="1" applyAlignment="1">
      <alignment vertical="center" wrapText="1"/>
      <protection locked="0"/>
    </xf>
    <xf numFmtId="164" fontId="2" fillId="0" borderId="2" xfId="21" applyFont="1" applyBorder="1" applyAlignment="1">
      <alignment vertical="center" wrapText="1"/>
      <protection locked="0"/>
    </xf>
    <xf numFmtId="164" fontId="2" fillId="0" borderId="3" xfId="21" applyFont="1" applyBorder="1" applyAlignment="1">
      <alignment vertical="center" wrapText="1"/>
      <protection locked="0"/>
    </xf>
    <xf numFmtId="164" fontId="2" fillId="0" borderId="0" xfId="21" applyAlignment="1">
      <alignment horizontal="center" vertical="center"/>
      <protection locked="0"/>
    </xf>
    <xf numFmtId="164" fontId="2" fillId="0" borderId="4" xfId="21" applyFont="1" applyBorder="1" applyAlignment="1">
      <alignment horizontal="center" vertical="center" wrapText="1"/>
      <protection locked="0"/>
    </xf>
    <xf numFmtId="164" fontId="8" fillId="0" borderId="0" xfId="21" applyFont="1" applyBorder="1" applyAlignment="1">
      <alignment horizontal="center" vertical="center" wrapText="1"/>
      <protection locked="0"/>
    </xf>
    <xf numFmtId="164" fontId="2" fillId="0" borderId="5" xfId="21" applyFont="1" applyBorder="1" applyAlignment="1">
      <alignment horizontal="center" vertical="center" wrapText="1"/>
      <protection locked="0"/>
    </xf>
    <xf numFmtId="164" fontId="2" fillId="0" borderId="4" xfId="21" applyFont="1" applyBorder="1" applyAlignment="1">
      <alignment vertical="center" wrapText="1"/>
      <protection locked="0"/>
    </xf>
    <xf numFmtId="164" fontId="24" fillId="0" borderId="12" xfId="21" applyFont="1" applyBorder="1" applyAlignment="1">
      <alignment horizontal="left" wrapText="1"/>
      <protection locked="0"/>
    </xf>
    <xf numFmtId="164" fontId="2" fillId="0" borderId="5" xfId="21" applyFont="1" applyBorder="1" applyAlignment="1">
      <alignment vertical="center" wrapText="1"/>
      <protection locked="0"/>
    </xf>
    <xf numFmtId="164" fontId="24" fillId="0" borderId="0" xfId="21" applyFont="1" applyBorder="1" applyAlignment="1">
      <alignment horizontal="left" vertical="center" wrapText="1"/>
      <protection locked="0"/>
    </xf>
    <xf numFmtId="164" fontId="12" fillId="0" borderId="0" xfId="21" applyFont="1" applyBorder="1" applyAlignment="1">
      <alignment horizontal="left" vertical="center" wrapText="1"/>
      <protection locked="0"/>
    </xf>
    <xf numFmtId="164" fontId="12" fillId="0" borderId="4" xfId="21" applyFont="1" applyBorder="1" applyAlignment="1">
      <alignment vertical="center" wrapText="1"/>
      <protection locked="0"/>
    </xf>
    <xf numFmtId="164" fontId="36" fillId="0" borderId="0" xfId="21" applyFont="1" applyBorder="1" applyAlignment="1">
      <alignment horizontal="left" vertical="center" wrapText="1"/>
      <protection locked="0"/>
    </xf>
    <xf numFmtId="164" fontId="12" fillId="0" borderId="0" xfId="21" applyFont="1" applyBorder="1" applyAlignment="1">
      <alignment vertical="center" wrapText="1"/>
      <protection locked="0"/>
    </xf>
    <xf numFmtId="164" fontId="12" fillId="0" borderId="0" xfId="21" applyFont="1" applyBorder="1" applyAlignment="1">
      <alignment vertical="center"/>
      <protection locked="0"/>
    </xf>
    <xf numFmtId="164" fontId="17" fillId="0" borderId="0" xfId="21" applyFont="1" applyBorder="1" applyAlignment="1">
      <alignment horizontal="left" vertical="center" wrapText="1"/>
      <protection locked="0"/>
    </xf>
    <xf numFmtId="164" fontId="12" fillId="0" borderId="0" xfId="21" applyFont="1" applyBorder="1" applyAlignment="1">
      <alignment horizontal="left" vertical="center"/>
      <protection locked="0"/>
    </xf>
    <xf numFmtId="166" fontId="12" fillId="0" borderId="0" xfId="21" applyNumberFormat="1" applyFont="1" applyBorder="1" applyAlignment="1">
      <alignment horizontal="left" vertical="center" wrapText="1"/>
      <protection locked="0"/>
    </xf>
    <xf numFmtId="166" fontId="12" fillId="0" borderId="0" xfId="21" applyNumberFormat="1" applyFont="1" applyBorder="1" applyAlignment="1">
      <alignment vertical="center" wrapText="1"/>
      <protection locked="0"/>
    </xf>
    <xf numFmtId="164" fontId="2" fillId="0" borderId="11" xfId="21" applyFont="1" applyBorder="1" applyAlignment="1">
      <alignment vertical="center" wrapText="1"/>
      <protection locked="0"/>
    </xf>
    <xf numFmtId="164" fontId="4" fillId="0" borderId="12" xfId="21" applyFont="1" applyBorder="1" applyAlignment="1">
      <alignment vertical="center" wrapText="1"/>
      <protection locked="0"/>
    </xf>
    <xf numFmtId="164" fontId="2" fillId="0" borderId="13" xfId="21" applyFont="1" applyBorder="1" applyAlignment="1">
      <alignment vertical="center" wrapText="1"/>
      <protection locked="0"/>
    </xf>
    <xf numFmtId="164" fontId="2" fillId="0" borderId="0" xfId="21" applyFont="1" applyBorder="1" applyAlignment="1">
      <alignment vertical="top"/>
      <protection locked="0"/>
    </xf>
    <xf numFmtId="164" fontId="2" fillId="0" borderId="0" xfId="21" applyFont="1" applyAlignment="1">
      <alignment vertical="top"/>
      <protection locked="0"/>
    </xf>
    <xf numFmtId="164" fontId="2" fillId="0" borderId="1" xfId="21" applyFont="1" applyBorder="1" applyAlignment="1">
      <alignment horizontal="left" vertical="center"/>
      <protection locked="0"/>
    </xf>
    <xf numFmtId="164" fontId="2" fillId="0" borderId="2" xfId="21" applyFont="1" applyBorder="1" applyAlignment="1">
      <alignment horizontal="left" vertical="center"/>
      <protection locked="0"/>
    </xf>
    <xf numFmtId="164" fontId="2" fillId="0" borderId="3" xfId="21" applyFont="1" applyBorder="1" applyAlignment="1">
      <alignment horizontal="left" vertical="center"/>
      <protection locked="0"/>
    </xf>
    <xf numFmtId="164" fontId="2" fillId="0" borderId="4" xfId="21" applyFont="1" applyBorder="1" applyAlignment="1">
      <alignment horizontal="left" vertical="center"/>
      <protection locked="0"/>
    </xf>
    <xf numFmtId="164" fontId="8" fillId="0" borderId="0" xfId="21" applyFont="1" applyBorder="1" applyAlignment="1">
      <alignment horizontal="center" vertical="center"/>
      <protection locked="0"/>
    </xf>
    <xf numFmtId="164" fontId="2" fillId="0" borderId="5" xfId="21" applyFont="1" applyBorder="1" applyAlignment="1">
      <alignment horizontal="left" vertical="center"/>
      <protection locked="0"/>
    </xf>
    <xf numFmtId="164" fontId="24" fillId="0" borderId="0" xfId="21" applyFont="1" applyBorder="1" applyAlignment="1">
      <alignment horizontal="left" vertical="center"/>
      <protection locked="0"/>
    </xf>
    <xf numFmtId="164" fontId="21" fillId="0" borderId="0" xfId="21" applyFont="1" applyAlignment="1">
      <alignment horizontal="left" vertical="center"/>
      <protection locked="0"/>
    </xf>
    <xf numFmtId="164" fontId="24" fillId="0" borderId="12" xfId="21" applyFont="1" applyBorder="1" applyAlignment="1">
      <alignment horizontal="left" vertical="center"/>
      <protection locked="0"/>
    </xf>
    <xf numFmtId="164" fontId="24" fillId="0" borderId="12" xfId="21" applyFont="1" applyBorder="1" applyAlignment="1">
      <alignment horizontal="center" vertical="center"/>
      <protection locked="0"/>
    </xf>
    <xf numFmtId="164" fontId="21" fillId="0" borderId="12" xfId="21" applyFont="1" applyBorder="1" applyAlignment="1">
      <alignment horizontal="left" vertical="center"/>
      <protection locked="0"/>
    </xf>
    <xf numFmtId="164" fontId="17" fillId="0" borderId="0" xfId="21" applyFont="1" applyBorder="1" applyAlignment="1">
      <alignment horizontal="left" vertical="center"/>
      <protection locked="0"/>
    </xf>
    <xf numFmtId="164" fontId="12" fillId="0" borderId="0" xfId="21" applyFont="1" applyAlignment="1">
      <alignment horizontal="left" vertical="center"/>
      <protection locked="0"/>
    </xf>
    <xf numFmtId="164" fontId="12" fillId="0" borderId="0" xfId="21" applyFont="1" applyBorder="1" applyAlignment="1">
      <alignment horizontal="center" vertical="center"/>
      <protection locked="0"/>
    </xf>
    <xf numFmtId="164" fontId="12" fillId="0" borderId="4" xfId="21" applyFont="1" applyBorder="1" applyAlignment="1">
      <alignment horizontal="left" vertical="center"/>
      <protection locked="0"/>
    </xf>
    <xf numFmtId="164" fontId="12" fillId="0" borderId="0" xfId="21" applyFont="1" applyFill="1" applyBorder="1" applyAlignment="1">
      <alignment horizontal="left" vertical="center"/>
      <protection locked="0"/>
    </xf>
    <xf numFmtId="164" fontId="12" fillId="0" borderId="0" xfId="21" applyFont="1" applyFill="1" applyBorder="1" applyAlignment="1">
      <alignment horizontal="center" vertical="center"/>
      <protection locked="0"/>
    </xf>
    <xf numFmtId="164" fontId="2" fillId="0" borderId="11" xfId="21" applyFont="1" applyBorder="1" applyAlignment="1">
      <alignment horizontal="left" vertical="center"/>
      <protection locked="0"/>
    </xf>
    <xf numFmtId="164" fontId="4" fillId="0" borderId="12" xfId="21" applyFont="1" applyBorder="1" applyAlignment="1">
      <alignment horizontal="left" vertical="center"/>
      <protection locked="0"/>
    </xf>
    <xf numFmtId="164" fontId="2" fillId="0" borderId="13" xfId="21" applyFont="1" applyBorder="1" applyAlignment="1">
      <alignment horizontal="left" vertical="center"/>
      <protection locked="0"/>
    </xf>
    <xf numFmtId="164" fontId="2" fillId="0" borderId="0" xfId="21" applyFont="1" applyBorder="1" applyAlignment="1">
      <alignment horizontal="left" vertical="center"/>
      <protection locked="0"/>
    </xf>
    <xf numFmtId="164" fontId="4" fillId="0" borderId="0" xfId="21" applyFont="1" applyBorder="1" applyAlignment="1">
      <alignment horizontal="left" vertical="center"/>
      <protection locked="0"/>
    </xf>
    <xf numFmtId="164" fontId="21" fillId="0" borderId="0" xfId="21" applyFont="1" applyBorder="1" applyAlignment="1">
      <alignment horizontal="left" vertical="center"/>
      <protection locked="0"/>
    </xf>
    <xf numFmtId="164" fontId="12" fillId="0" borderId="12" xfId="21" applyFont="1" applyBorder="1" applyAlignment="1">
      <alignment horizontal="left" vertical="center"/>
      <protection locked="0"/>
    </xf>
    <xf numFmtId="164" fontId="2" fillId="0" borderId="0" xfId="21" applyFont="1" applyBorder="1" applyAlignment="1">
      <alignment horizontal="left" vertical="center" wrapText="1"/>
      <protection locked="0"/>
    </xf>
    <xf numFmtId="164" fontId="12" fillId="0" borderId="0" xfId="21" applyFont="1" applyBorder="1" applyAlignment="1">
      <alignment horizontal="center" vertical="center" wrapText="1"/>
      <protection locked="0"/>
    </xf>
    <xf numFmtId="164" fontId="2" fillId="0" borderId="1" xfId="21" applyFont="1" applyBorder="1" applyAlignment="1">
      <alignment horizontal="left" vertical="center" wrapText="1"/>
      <protection locked="0"/>
    </xf>
    <xf numFmtId="164" fontId="2" fillId="0" borderId="2" xfId="21" applyFont="1" applyBorder="1" applyAlignment="1">
      <alignment horizontal="left" vertical="center" wrapText="1"/>
      <protection locked="0"/>
    </xf>
    <xf numFmtId="164" fontId="2" fillId="0" borderId="3" xfId="21" applyFont="1" applyBorder="1" applyAlignment="1">
      <alignment horizontal="left" vertical="center" wrapText="1"/>
      <protection locked="0"/>
    </xf>
    <xf numFmtId="164" fontId="2" fillId="0" borderId="4" xfId="21" applyFont="1" applyBorder="1" applyAlignment="1">
      <alignment horizontal="left" vertical="center" wrapText="1"/>
      <protection locked="0"/>
    </xf>
    <xf numFmtId="164" fontId="2" fillId="0" borderId="5" xfId="21" applyFont="1" applyBorder="1" applyAlignment="1">
      <alignment horizontal="left" vertical="center" wrapText="1"/>
      <protection locked="0"/>
    </xf>
    <xf numFmtId="164" fontId="21" fillId="0" borderId="4" xfId="21" applyFont="1" applyBorder="1" applyAlignment="1">
      <alignment horizontal="left" vertical="center" wrapText="1"/>
      <protection locked="0"/>
    </xf>
    <xf numFmtId="164" fontId="21" fillId="0" borderId="5" xfId="21" applyFont="1" applyBorder="1" applyAlignment="1">
      <alignment horizontal="left" vertical="center" wrapText="1"/>
      <protection locked="0"/>
    </xf>
    <xf numFmtId="164" fontId="12" fillId="0" borderId="4" xfId="21" applyFont="1" applyBorder="1" applyAlignment="1">
      <alignment horizontal="left" vertical="center" wrapText="1"/>
      <protection locked="0"/>
    </xf>
    <xf numFmtId="164" fontId="12" fillId="0" borderId="5" xfId="21" applyFont="1" applyBorder="1" applyAlignment="1">
      <alignment horizontal="left" vertical="center" wrapText="1"/>
      <protection locked="0"/>
    </xf>
    <xf numFmtId="164" fontId="12" fillId="0" borderId="5" xfId="21" applyFont="1" applyBorder="1" applyAlignment="1">
      <alignment horizontal="left" vertical="center"/>
      <protection locked="0"/>
    </xf>
    <xf numFmtId="164" fontId="12" fillId="0" borderId="11" xfId="21" applyFont="1" applyBorder="1" applyAlignment="1">
      <alignment horizontal="left" vertical="center" wrapText="1"/>
      <protection locked="0"/>
    </xf>
    <xf numFmtId="164" fontId="12" fillId="0" borderId="12" xfId="21" applyFont="1" applyBorder="1" applyAlignment="1">
      <alignment horizontal="left" vertical="center" wrapText="1"/>
      <protection locked="0"/>
    </xf>
    <xf numFmtId="164" fontId="12" fillId="0" borderId="13" xfId="21" applyFont="1" applyBorder="1" applyAlignment="1">
      <alignment horizontal="left" vertical="center" wrapText="1"/>
      <protection locked="0"/>
    </xf>
    <xf numFmtId="164" fontId="12" fillId="0" borderId="0" xfId="21" applyFont="1" applyBorder="1" applyAlignment="1">
      <alignment horizontal="left" vertical="top"/>
      <protection locked="0"/>
    </xf>
    <xf numFmtId="164" fontId="12" fillId="0" borderId="0" xfId="21" applyFont="1" applyBorder="1" applyAlignment="1">
      <alignment horizontal="center" vertical="top"/>
      <protection locked="0"/>
    </xf>
    <xf numFmtId="164" fontId="12" fillId="0" borderId="11" xfId="21" applyFont="1" applyBorder="1" applyAlignment="1">
      <alignment horizontal="left" vertical="center"/>
      <protection locked="0"/>
    </xf>
    <xf numFmtId="164" fontId="12" fillId="0" borderId="13" xfId="21" applyFont="1" applyBorder="1" applyAlignment="1">
      <alignment horizontal="left" vertical="center"/>
      <protection locked="0"/>
    </xf>
    <xf numFmtId="164" fontId="21" fillId="0" borderId="0" xfId="21" applyFont="1" applyAlignment="1">
      <alignment vertical="center"/>
      <protection locked="0"/>
    </xf>
    <xf numFmtId="164" fontId="24" fillId="0" borderId="0" xfId="21" applyFont="1" applyBorder="1" applyAlignment="1">
      <alignment vertical="center"/>
      <protection locked="0"/>
    </xf>
    <xf numFmtId="164" fontId="21" fillId="0" borderId="12" xfId="21" applyFont="1" applyBorder="1" applyAlignment="1">
      <alignment vertical="center"/>
      <protection locked="0"/>
    </xf>
    <xf numFmtId="164" fontId="24" fillId="0" borderId="12" xfId="21" applyFont="1" applyBorder="1" applyAlignment="1">
      <alignment vertical="center"/>
      <protection locked="0"/>
    </xf>
    <xf numFmtId="166" fontId="12" fillId="0" borderId="0" xfId="21" applyNumberFormat="1" applyFont="1" applyBorder="1" applyAlignment="1">
      <alignment horizontal="left" vertical="center"/>
      <protection locked="0"/>
    </xf>
    <xf numFmtId="164" fontId="2" fillId="0" borderId="12" xfId="21" applyBorder="1" applyAlignment="1">
      <alignment vertical="top"/>
      <protection locked="0"/>
    </xf>
    <xf numFmtId="164" fontId="12" fillId="0" borderId="2" xfId="21" applyFont="1" applyBorder="1" applyAlignment="1">
      <alignment horizontal="left" vertical="center" wrapText="1"/>
      <protection locked="0"/>
    </xf>
    <xf numFmtId="164" fontId="12" fillId="0" borderId="2" xfId="21" applyFont="1" applyBorder="1" applyAlignment="1">
      <alignment horizontal="left" vertical="center"/>
      <protection locked="0"/>
    </xf>
    <xf numFmtId="164" fontId="12" fillId="0" borderId="2" xfId="21" applyFont="1" applyBorder="1" applyAlignment="1">
      <alignment horizontal="center" vertical="center"/>
      <protection locked="0"/>
    </xf>
    <xf numFmtId="164" fontId="24" fillId="0" borderId="12" xfId="21" applyFont="1" applyBorder="1" applyAlignment="1">
      <alignment horizontal="left"/>
      <protection locked="0"/>
    </xf>
    <xf numFmtId="164" fontId="21" fillId="0" borderId="12" xfId="21" applyFont="1" applyBorder="1" applyAlignment="1">
      <alignment/>
      <protection locked="0"/>
    </xf>
    <xf numFmtId="164" fontId="2" fillId="0" borderId="4" xfId="21" applyFont="1" applyBorder="1" applyAlignment="1">
      <alignment vertical="top"/>
      <protection locked="0"/>
    </xf>
    <xf numFmtId="164" fontId="2" fillId="0" borderId="5" xfId="21" applyFont="1" applyBorder="1" applyAlignment="1">
      <alignment vertical="top"/>
      <protection locked="0"/>
    </xf>
    <xf numFmtId="164" fontId="2" fillId="0" borderId="0" xfId="21" applyFont="1" applyBorder="1" applyAlignment="1">
      <alignment horizontal="center" vertical="center"/>
      <protection locked="0"/>
    </xf>
    <xf numFmtId="164" fontId="2" fillId="0" borderId="0" xfId="21" applyFont="1" applyBorder="1" applyAlignment="1">
      <alignment horizontal="left" vertical="top"/>
      <protection locked="0"/>
    </xf>
    <xf numFmtId="164" fontId="2" fillId="0" borderId="11" xfId="21" applyFont="1" applyBorder="1" applyAlignment="1">
      <alignment vertical="top"/>
      <protection locked="0"/>
    </xf>
    <xf numFmtId="164" fontId="2" fillId="0" borderId="12" xfId="21" applyFont="1" applyBorder="1" applyAlignment="1">
      <alignment vertical="top"/>
      <protection locked="0"/>
    </xf>
    <xf numFmtId="164" fontId="2" fillId="0" borderId="13" xfId="21" applyFont="1" applyBorder="1" applyAlignment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ální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276225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topLeft" activeCell="A1" sqref="A1"/>
      <selection pane="bottomLeft" activeCell="AN8" sqref="AN8"/>
    </sheetView>
  </sheetViews>
  <sheetFormatPr defaultColWidth="9.140625" defaultRowHeight="15"/>
  <cols>
    <col min="1" max="1" width="7.140625" style="1" customWidth="1"/>
    <col min="2" max="2" width="1.421875" style="1" customWidth="1"/>
    <col min="3" max="3" width="3.57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3.421875" style="1" customWidth="1"/>
    <col min="44" max="44" width="11.7109375" style="1" customWidth="1"/>
    <col min="45" max="56" width="0" style="1" hidden="1" customWidth="1"/>
    <col min="57" max="57" width="57.00390625" style="1" customWidth="1"/>
    <col min="58" max="70" width="9.140625" style="1" customWidth="1"/>
    <col min="71" max="91" width="0" style="1" hidden="1" customWidth="1"/>
    <col min="92" max="16384" width="9.140625" style="1" customWidth="1"/>
  </cols>
  <sheetData>
    <row r="1" spans="1:74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 t="s">
        <v>4</v>
      </c>
      <c r="BB1" s="8" t="s">
        <v>5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9" t="s">
        <v>6</v>
      </c>
      <c r="BU1" s="9" t="s">
        <v>6</v>
      </c>
      <c r="BV1" s="9" t="s">
        <v>7</v>
      </c>
    </row>
    <row r="2" spans="3:72" ht="36.75" customHeight="1"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S2" s="11" t="s">
        <v>8</v>
      </c>
      <c r="BT2" s="11" t="s">
        <v>9</v>
      </c>
    </row>
    <row r="3" spans="2:72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8</v>
      </c>
      <c r="BT3" s="11" t="s">
        <v>10</v>
      </c>
    </row>
    <row r="4" spans="2:71" ht="36.75" customHeight="1">
      <c r="B4" s="15"/>
      <c r="C4" s="10"/>
      <c r="D4" s="16" t="s">
        <v>11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7"/>
      <c r="AS4" s="18" t="s">
        <v>12</v>
      </c>
      <c r="BE4" s="19" t="s">
        <v>13</v>
      </c>
      <c r="BS4" s="11" t="s">
        <v>14</v>
      </c>
    </row>
    <row r="5" spans="2:71" ht="14.25" customHeight="1">
      <c r="B5" s="15"/>
      <c r="C5" s="10"/>
      <c r="D5" s="20" t="s">
        <v>15</v>
      </c>
      <c r="E5" s="10"/>
      <c r="F5" s="10"/>
      <c r="G5" s="10"/>
      <c r="H5" s="10"/>
      <c r="I5" s="10"/>
      <c r="J5" s="10"/>
      <c r="K5" s="21" t="s">
        <v>16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10"/>
      <c r="AQ5" s="17"/>
      <c r="BE5" s="22" t="s">
        <v>17</v>
      </c>
      <c r="BS5" s="11" t="s">
        <v>8</v>
      </c>
    </row>
    <row r="6" spans="2:71" ht="36.75" customHeight="1">
      <c r="B6" s="15"/>
      <c r="C6" s="10"/>
      <c r="D6" s="23" t="s">
        <v>18</v>
      </c>
      <c r="E6" s="10"/>
      <c r="F6" s="10"/>
      <c r="G6" s="10"/>
      <c r="H6" s="10"/>
      <c r="I6" s="10"/>
      <c r="J6" s="10"/>
      <c r="K6" s="24" t="s">
        <v>19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10"/>
      <c r="AQ6" s="17"/>
      <c r="BE6" s="22"/>
      <c r="BS6" s="11" t="s">
        <v>20</v>
      </c>
    </row>
    <row r="7" spans="2:71" ht="14.25" customHeight="1">
      <c r="B7" s="15"/>
      <c r="C7" s="10"/>
      <c r="D7" s="25" t="s">
        <v>21</v>
      </c>
      <c r="E7" s="10"/>
      <c r="F7" s="10"/>
      <c r="G7" s="10"/>
      <c r="H7" s="10"/>
      <c r="I7" s="10"/>
      <c r="J7" s="10"/>
      <c r="K7" s="2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25" t="s">
        <v>22</v>
      </c>
      <c r="AL7" s="10"/>
      <c r="AM7" s="10"/>
      <c r="AN7" s="21"/>
      <c r="AO7" s="10"/>
      <c r="AP7" s="10"/>
      <c r="AQ7" s="17"/>
      <c r="BE7" s="22"/>
      <c r="BS7" s="11" t="s">
        <v>23</v>
      </c>
    </row>
    <row r="8" spans="2:71" ht="14.25" customHeight="1">
      <c r="B8" s="15"/>
      <c r="C8" s="10"/>
      <c r="D8" s="25" t="s">
        <v>24</v>
      </c>
      <c r="E8" s="10"/>
      <c r="F8" s="10"/>
      <c r="G8" s="10"/>
      <c r="H8" s="10"/>
      <c r="I8" s="10"/>
      <c r="J8" s="10"/>
      <c r="K8" s="21" t="s">
        <v>25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25" t="s">
        <v>26</v>
      </c>
      <c r="AL8" s="10"/>
      <c r="AM8" s="10"/>
      <c r="AN8" s="26">
        <v>42396</v>
      </c>
      <c r="AO8" s="10"/>
      <c r="AP8" s="10"/>
      <c r="AQ8" s="17"/>
      <c r="BE8" s="22"/>
      <c r="BS8" s="11" t="s">
        <v>27</v>
      </c>
    </row>
    <row r="9" spans="2:71" ht="14.25" customHeight="1">
      <c r="B9" s="1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7"/>
      <c r="BE9" s="22"/>
      <c r="BS9" s="11" t="s">
        <v>28</v>
      </c>
    </row>
    <row r="10" spans="2:71" ht="14.25" customHeight="1">
      <c r="B10" s="15"/>
      <c r="C10" s="10"/>
      <c r="D10" s="25" t="s">
        <v>29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25" t="s">
        <v>30</v>
      </c>
      <c r="AL10" s="10"/>
      <c r="AM10" s="10"/>
      <c r="AN10" s="21"/>
      <c r="AO10" s="10"/>
      <c r="AP10" s="10"/>
      <c r="AQ10" s="17"/>
      <c r="BE10" s="22"/>
      <c r="BS10" s="11" t="s">
        <v>20</v>
      </c>
    </row>
    <row r="11" spans="2:71" ht="18" customHeight="1">
      <c r="B11" s="15"/>
      <c r="C11" s="10"/>
      <c r="D11" s="10"/>
      <c r="E11" s="21" t="s">
        <v>31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25" t="s">
        <v>32</v>
      </c>
      <c r="AL11" s="10"/>
      <c r="AM11" s="10"/>
      <c r="AN11" s="21"/>
      <c r="AO11" s="10"/>
      <c r="AP11" s="10"/>
      <c r="AQ11" s="17"/>
      <c r="BE11" s="22"/>
      <c r="BS11" s="11" t="s">
        <v>20</v>
      </c>
    </row>
    <row r="12" spans="2:71" ht="6.75" customHeight="1">
      <c r="B12" s="1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7"/>
      <c r="BE12" s="22"/>
      <c r="BS12" s="11" t="s">
        <v>20</v>
      </c>
    </row>
    <row r="13" spans="2:71" ht="14.25" customHeight="1">
      <c r="B13" s="15"/>
      <c r="C13" s="10"/>
      <c r="D13" s="25" t="s">
        <v>33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25" t="s">
        <v>30</v>
      </c>
      <c r="AL13" s="10"/>
      <c r="AM13" s="10"/>
      <c r="AN13" s="27" t="s">
        <v>34</v>
      </c>
      <c r="AO13" s="10"/>
      <c r="AP13" s="10"/>
      <c r="AQ13" s="17"/>
      <c r="BE13" s="22"/>
      <c r="BS13" s="11" t="s">
        <v>20</v>
      </c>
    </row>
    <row r="14" spans="2:71" ht="12.75">
      <c r="B14" s="15"/>
      <c r="C14" s="10"/>
      <c r="D14" s="10"/>
      <c r="E14" s="27" t="s">
        <v>34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5" t="s">
        <v>32</v>
      </c>
      <c r="AL14" s="10"/>
      <c r="AM14" s="10"/>
      <c r="AN14" s="27" t="s">
        <v>34</v>
      </c>
      <c r="AO14" s="10"/>
      <c r="AP14" s="10"/>
      <c r="AQ14" s="17"/>
      <c r="BE14" s="22"/>
      <c r="BS14" s="11" t="s">
        <v>20</v>
      </c>
    </row>
    <row r="15" spans="2:71" ht="6.75" customHeight="1">
      <c r="B15" s="1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7"/>
      <c r="BE15" s="22"/>
      <c r="BS15" s="11" t="s">
        <v>6</v>
      </c>
    </row>
    <row r="16" spans="2:71" ht="14.25" customHeight="1">
      <c r="B16" s="15"/>
      <c r="C16" s="10"/>
      <c r="D16" s="25" t="s">
        <v>35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25" t="s">
        <v>30</v>
      </c>
      <c r="AL16" s="10"/>
      <c r="AM16" s="10"/>
      <c r="AN16" s="21"/>
      <c r="AO16" s="10"/>
      <c r="AP16" s="10"/>
      <c r="AQ16" s="17"/>
      <c r="BE16" s="22"/>
      <c r="BS16" s="11" t="s">
        <v>6</v>
      </c>
    </row>
    <row r="17" spans="2:71" ht="18" customHeight="1">
      <c r="B17" s="15"/>
      <c r="C17" s="10"/>
      <c r="D17" s="10"/>
      <c r="E17" s="21" t="s">
        <v>31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25" t="s">
        <v>32</v>
      </c>
      <c r="AL17" s="10"/>
      <c r="AM17" s="10"/>
      <c r="AN17" s="21"/>
      <c r="AO17" s="10"/>
      <c r="AP17" s="10"/>
      <c r="AQ17" s="17"/>
      <c r="BE17" s="22"/>
      <c r="BS17" s="11" t="s">
        <v>36</v>
      </c>
    </row>
    <row r="18" spans="2:71" ht="6.75" customHeight="1"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7"/>
      <c r="BE18" s="22"/>
      <c r="BS18" s="11" t="s">
        <v>8</v>
      </c>
    </row>
    <row r="19" spans="2:71" ht="14.25" customHeight="1">
      <c r="B19" s="15"/>
      <c r="C19" s="10"/>
      <c r="D19" s="25" t="s">
        <v>37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7"/>
      <c r="BE19" s="22"/>
      <c r="BS19" s="11" t="s">
        <v>8</v>
      </c>
    </row>
    <row r="20" spans="2:71" ht="20.25" customHeight="1">
      <c r="B20" s="15"/>
      <c r="C20" s="10"/>
      <c r="D20" s="10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0"/>
      <c r="AP20" s="10"/>
      <c r="AQ20" s="17"/>
      <c r="BE20" s="22"/>
      <c r="BS20" s="11" t="s">
        <v>36</v>
      </c>
    </row>
    <row r="21" spans="2:57" ht="6.75" customHeight="1">
      <c r="B21" s="1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7"/>
      <c r="BE21" s="22"/>
    </row>
    <row r="22" spans="2:57" ht="6.75" customHeight="1">
      <c r="B22" s="15"/>
      <c r="C22" s="1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10"/>
      <c r="AQ22" s="17"/>
      <c r="BE22" s="22"/>
    </row>
    <row r="23" spans="2:57" s="30" customFormat="1" ht="25.5" customHeight="1">
      <c r="B23" s="31"/>
      <c r="C23" s="32"/>
      <c r="D23" s="33" t="s">
        <v>38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5">
        <f>ROUND(AG51,2)</f>
        <v>0</v>
      </c>
      <c r="AL23" s="35"/>
      <c r="AM23" s="35"/>
      <c r="AN23" s="35"/>
      <c r="AO23" s="35"/>
      <c r="AP23" s="32"/>
      <c r="AQ23" s="36"/>
      <c r="BE23" s="22"/>
    </row>
    <row r="24" spans="2:57" s="30" customFormat="1" ht="6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6"/>
      <c r="BE24" s="22"/>
    </row>
    <row r="25" spans="2:57" s="30" customFormat="1" ht="12.7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7" t="s">
        <v>39</v>
      </c>
      <c r="M25" s="37"/>
      <c r="N25" s="37"/>
      <c r="O25" s="37"/>
      <c r="P25" s="32"/>
      <c r="Q25" s="32"/>
      <c r="R25" s="32"/>
      <c r="S25" s="32"/>
      <c r="T25" s="32"/>
      <c r="U25" s="32"/>
      <c r="V25" s="32"/>
      <c r="W25" s="37" t="s">
        <v>40</v>
      </c>
      <c r="X25" s="37"/>
      <c r="Y25" s="37"/>
      <c r="Z25" s="37"/>
      <c r="AA25" s="37"/>
      <c r="AB25" s="37"/>
      <c r="AC25" s="37"/>
      <c r="AD25" s="37"/>
      <c r="AE25" s="37"/>
      <c r="AF25" s="32"/>
      <c r="AG25" s="32"/>
      <c r="AH25" s="32"/>
      <c r="AI25" s="32"/>
      <c r="AJ25" s="32"/>
      <c r="AK25" s="37" t="s">
        <v>41</v>
      </c>
      <c r="AL25" s="37"/>
      <c r="AM25" s="37"/>
      <c r="AN25" s="37"/>
      <c r="AO25" s="37"/>
      <c r="AP25" s="32"/>
      <c r="AQ25" s="36"/>
      <c r="BE25" s="22"/>
    </row>
    <row r="26" spans="2:57" s="38" customFormat="1" ht="14.25" customHeight="1">
      <c r="B26" s="39"/>
      <c r="C26" s="40"/>
      <c r="D26" s="41" t="s">
        <v>42</v>
      </c>
      <c r="E26" s="40"/>
      <c r="F26" s="41" t="s">
        <v>43</v>
      </c>
      <c r="G26" s="40"/>
      <c r="H26" s="40"/>
      <c r="I26" s="40"/>
      <c r="J26" s="40"/>
      <c r="K26" s="40"/>
      <c r="L26" s="42">
        <v>0.21</v>
      </c>
      <c r="M26" s="42"/>
      <c r="N26" s="42"/>
      <c r="O26" s="42"/>
      <c r="P26" s="40"/>
      <c r="Q26" s="40"/>
      <c r="R26" s="40"/>
      <c r="S26" s="40"/>
      <c r="T26" s="40"/>
      <c r="U26" s="40"/>
      <c r="V26" s="40"/>
      <c r="W26" s="43">
        <f>ROUND(AZ51,2)</f>
        <v>0</v>
      </c>
      <c r="X26" s="43"/>
      <c r="Y26" s="43"/>
      <c r="Z26" s="43"/>
      <c r="AA26" s="43"/>
      <c r="AB26" s="43"/>
      <c r="AC26" s="43"/>
      <c r="AD26" s="43"/>
      <c r="AE26" s="43"/>
      <c r="AF26" s="40"/>
      <c r="AG26" s="40"/>
      <c r="AH26" s="40"/>
      <c r="AI26" s="40"/>
      <c r="AJ26" s="40"/>
      <c r="AK26" s="43">
        <f>ROUND(AV51,2)</f>
        <v>0</v>
      </c>
      <c r="AL26" s="43"/>
      <c r="AM26" s="43"/>
      <c r="AN26" s="43"/>
      <c r="AO26" s="43"/>
      <c r="AP26" s="40"/>
      <c r="AQ26" s="44"/>
      <c r="BE26" s="22"/>
    </row>
    <row r="27" spans="2:57" s="38" customFormat="1" ht="14.25" customHeight="1">
      <c r="B27" s="39"/>
      <c r="C27" s="40"/>
      <c r="D27" s="40"/>
      <c r="E27" s="40"/>
      <c r="F27" s="41" t="s">
        <v>44</v>
      </c>
      <c r="G27" s="40"/>
      <c r="H27" s="40"/>
      <c r="I27" s="40"/>
      <c r="J27" s="40"/>
      <c r="K27" s="40"/>
      <c r="L27" s="42">
        <v>0.15</v>
      </c>
      <c r="M27" s="42"/>
      <c r="N27" s="42"/>
      <c r="O27" s="42"/>
      <c r="P27" s="40"/>
      <c r="Q27" s="40"/>
      <c r="R27" s="40"/>
      <c r="S27" s="40"/>
      <c r="T27" s="40"/>
      <c r="U27" s="40"/>
      <c r="V27" s="40"/>
      <c r="W27" s="43">
        <f>ROUND(BA51,2)</f>
        <v>0</v>
      </c>
      <c r="X27" s="43"/>
      <c r="Y27" s="43"/>
      <c r="Z27" s="43"/>
      <c r="AA27" s="43"/>
      <c r="AB27" s="43"/>
      <c r="AC27" s="43"/>
      <c r="AD27" s="43"/>
      <c r="AE27" s="43"/>
      <c r="AF27" s="40"/>
      <c r="AG27" s="40"/>
      <c r="AH27" s="40"/>
      <c r="AI27" s="40"/>
      <c r="AJ27" s="40"/>
      <c r="AK27" s="43">
        <f>ROUND(AW51,2)</f>
        <v>0</v>
      </c>
      <c r="AL27" s="43"/>
      <c r="AM27" s="43"/>
      <c r="AN27" s="43"/>
      <c r="AO27" s="43"/>
      <c r="AP27" s="40"/>
      <c r="AQ27" s="44"/>
      <c r="BE27" s="22"/>
    </row>
    <row r="28" spans="2:57" s="38" customFormat="1" ht="14.25" customHeight="1" hidden="1">
      <c r="B28" s="39"/>
      <c r="C28" s="40"/>
      <c r="D28" s="40"/>
      <c r="E28" s="40"/>
      <c r="F28" s="41" t="s">
        <v>45</v>
      </c>
      <c r="G28" s="40"/>
      <c r="H28" s="40"/>
      <c r="I28" s="40"/>
      <c r="J28" s="40"/>
      <c r="K28" s="40"/>
      <c r="L28" s="42">
        <v>0.21</v>
      </c>
      <c r="M28" s="42"/>
      <c r="N28" s="42"/>
      <c r="O28" s="42"/>
      <c r="P28" s="40"/>
      <c r="Q28" s="40"/>
      <c r="R28" s="40"/>
      <c r="S28" s="40"/>
      <c r="T28" s="40"/>
      <c r="U28" s="40"/>
      <c r="V28" s="40"/>
      <c r="W28" s="43">
        <f>ROUND(BB51,2)</f>
        <v>0</v>
      </c>
      <c r="X28" s="43"/>
      <c r="Y28" s="43"/>
      <c r="Z28" s="43"/>
      <c r="AA28" s="43"/>
      <c r="AB28" s="43"/>
      <c r="AC28" s="43"/>
      <c r="AD28" s="43"/>
      <c r="AE28" s="43"/>
      <c r="AF28" s="40"/>
      <c r="AG28" s="40"/>
      <c r="AH28" s="40"/>
      <c r="AI28" s="40"/>
      <c r="AJ28" s="40"/>
      <c r="AK28" s="43">
        <v>0</v>
      </c>
      <c r="AL28" s="43"/>
      <c r="AM28" s="43"/>
      <c r="AN28" s="43"/>
      <c r="AO28" s="43"/>
      <c r="AP28" s="40"/>
      <c r="AQ28" s="44"/>
      <c r="BE28" s="22"/>
    </row>
    <row r="29" spans="2:57" s="38" customFormat="1" ht="14.25" customHeight="1" hidden="1">
      <c r="B29" s="39"/>
      <c r="C29" s="40"/>
      <c r="D29" s="40"/>
      <c r="E29" s="40"/>
      <c r="F29" s="41" t="s">
        <v>46</v>
      </c>
      <c r="G29" s="40"/>
      <c r="H29" s="40"/>
      <c r="I29" s="40"/>
      <c r="J29" s="40"/>
      <c r="K29" s="40"/>
      <c r="L29" s="42">
        <v>0.15</v>
      </c>
      <c r="M29" s="42"/>
      <c r="N29" s="42"/>
      <c r="O29" s="42"/>
      <c r="P29" s="40"/>
      <c r="Q29" s="40"/>
      <c r="R29" s="40"/>
      <c r="S29" s="40"/>
      <c r="T29" s="40"/>
      <c r="U29" s="40"/>
      <c r="V29" s="40"/>
      <c r="W29" s="43">
        <f>ROUND(BC51,2)</f>
        <v>0</v>
      </c>
      <c r="X29" s="43"/>
      <c r="Y29" s="43"/>
      <c r="Z29" s="43"/>
      <c r="AA29" s="43"/>
      <c r="AB29" s="43"/>
      <c r="AC29" s="43"/>
      <c r="AD29" s="43"/>
      <c r="AE29" s="43"/>
      <c r="AF29" s="40"/>
      <c r="AG29" s="40"/>
      <c r="AH29" s="40"/>
      <c r="AI29" s="40"/>
      <c r="AJ29" s="40"/>
      <c r="AK29" s="43">
        <v>0</v>
      </c>
      <c r="AL29" s="43"/>
      <c r="AM29" s="43"/>
      <c r="AN29" s="43"/>
      <c r="AO29" s="43"/>
      <c r="AP29" s="40"/>
      <c r="AQ29" s="44"/>
      <c r="BE29" s="22"/>
    </row>
    <row r="30" spans="2:57" s="38" customFormat="1" ht="14.25" customHeight="1" hidden="1">
      <c r="B30" s="39"/>
      <c r="C30" s="40"/>
      <c r="D30" s="40"/>
      <c r="E30" s="40"/>
      <c r="F30" s="41" t="s">
        <v>47</v>
      </c>
      <c r="G30" s="40"/>
      <c r="H30" s="40"/>
      <c r="I30" s="40"/>
      <c r="J30" s="40"/>
      <c r="K30" s="40"/>
      <c r="L30" s="42">
        <v>0</v>
      </c>
      <c r="M30" s="42"/>
      <c r="N30" s="42"/>
      <c r="O30" s="42"/>
      <c r="P30" s="40"/>
      <c r="Q30" s="40"/>
      <c r="R30" s="40"/>
      <c r="S30" s="40"/>
      <c r="T30" s="40"/>
      <c r="U30" s="40"/>
      <c r="V30" s="40"/>
      <c r="W30" s="43">
        <f>ROUND(BD51,2)</f>
        <v>0</v>
      </c>
      <c r="X30" s="43"/>
      <c r="Y30" s="43"/>
      <c r="Z30" s="43"/>
      <c r="AA30" s="43"/>
      <c r="AB30" s="43"/>
      <c r="AC30" s="43"/>
      <c r="AD30" s="43"/>
      <c r="AE30" s="43"/>
      <c r="AF30" s="40"/>
      <c r="AG30" s="40"/>
      <c r="AH30" s="40"/>
      <c r="AI30" s="40"/>
      <c r="AJ30" s="40"/>
      <c r="AK30" s="43">
        <v>0</v>
      </c>
      <c r="AL30" s="43"/>
      <c r="AM30" s="43"/>
      <c r="AN30" s="43"/>
      <c r="AO30" s="43"/>
      <c r="AP30" s="40"/>
      <c r="AQ30" s="44"/>
      <c r="BE30" s="22"/>
    </row>
    <row r="31" spans="2:57" s="30" customFormat="1" ht="6.7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6"/>
      <c r="BE31" s="22"/>
    </row>
    <row r="32" spans="2:57" s="30" customFormat="1" ht="25.5" customHeight="1">
      <c r="B32" s="31"/>
      <c r="C32" s="45"/>
      <c r="D32" s="46" t="s">
        <v>48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49</v>
      </c>
      <c r="U32" s="47"/>
      <c r="V32" s="47"/>
      <c r="W32" s="47"/>
      <c r="X32" s="49" t="s">
        <v>50</v>
      </c>
      <c r="Y32" s="49"/>
      <c r="Z32" s="49"/>
      <c r="AA32" s="49"/>
      <c r="AB32" s="49"/>
      <c r="AC32" s="47"/>
      <c r="AD32" s="47"/>
      <c r="AE32" s="47"/>
      <c r="AF32" s="47"/>
      <c r="AG32" s="47"/>
      <c r="AH32" s="47"/>
      <c r="AI32" s="47"/>
      <c r="AJ32" s="47"/>
      <c r="AK32" s="50">
        <f>SUM(AK23:AK30)</f>
        <v>0</v>
      </c>
      <c r="AL32" s="50"/>
      <c r="AM32" s="50"/>
      <c r="AN32" s="50"/>
      <c r="AO32" s="50"/>
      <c r="AP32" s="45"/>
      <c r="AQ32" s="51"/>
      <c r="BE32" s="22"/>
    </row>
    <row r="33" spans="2:43" s="30" customFormat="1" ht="6.7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6"/>
    </row>
    <row r="34" spans="2:43" s="30" customFormat="1" ht="6.7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30" customFormat="1" ht="6.7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1"/>
    </row>
    <row r="39" spans="2:44" s="30" customFormat="1" ht="36.75" customHeight="1">
      <c r="B39" s="31"/>
      <c r="C39" s="57" t="s">
        <v>51</v>
      </c>
      <c r="AR39" s="31"/>
    </row>
    <row r="40" spans="2:44" s="30" customFormat="1" ht="6.75" customHeight="1">
      <c r="B40" s="31"/>
      <c r="AR40" s="31"/>
    </row>
    <row r="41" spans="2:44" s="58" customFormat="1" ht="14.25" customHeight="1">
      <c r="B41" s="59"/>
      <c r="C41" s="60" t="s">
        <v>15</v>
      </c>
      <c r="L41" s="58" t="str">
        <f>K5</f>
        <v>20160203</v>
      </c>
      <c r="AR41" s="59"/>
    </row>
    <row r="42" spans="2:44" s="61" customFormat="1" ht="36.75" customHeight="1">
      <c r="B42" s="62"/>
      <c r="C42" s="63" t="s">
        <v>18</v>
      </c>
      <c r="L42" s="64" t="str">
        <f>K6</f>
        <v>Lávka Lovosice L-05 PDPS upravená</v>
      </c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R42" s="62"/>
    </row>
    <row r="43" spans="2:44" s="30" customFormat="1" ht="6.75" customHeight="1">
      <c r="B43" s="31"/>
      <c r="AR43" s="31"/>
    </row>
    <row r="44" spans="2:44" s="30" customFormat="1" ht="12.75">
      <c r="B44" s="31"/>
      <c r="C44" s="60" t="s">
        <v>24</v>
      </c>
      <c r="L44" s="65" t="str">
        <f>IF(K8="","",K8)</f>
        <v>Lovosice</v>
      </c>
      <c r="AI44" s="60" t="s">
        <v>26</v>
      </c>
      <c r="AM44" s="66">
        <f>IF(AN8="","",AN8)</f>
        <v>42396</v>
      </c>
      <c r="AN44" s="66"/>
      <c r="AR44" s="31"/>
    </row>
    <row r="45" spans="2:44" s="30" customFormat="1" ht="6.75" customHeight="1">
      <c r="B45" s="31"/>
      <c r="AR45" s="31"/>
    </row>
    <row r="46" spans="2:56" s="30" customFormat="1" ht="12.75">
      <c r="B46" s="31"/>
      <c r="C46" s="60" t="s">
        <v>29</v>
      </c>
      <c r="L46" s="58" t="str">
        <f>IF(E11="","",E11)</f>
        <v> </v>
      </c>
      <c r="AI46" s="60" t="s">
        <v>35</v>
      </c>
      <c r="AM46" s="67" t="str">
        <f>IF(E17="","",E17)</f>
        <v> </v>
      </c>
      <c r="AN46" s="67"/>
      <c r="AO46" s="67"/>
      <c r="AP46" s="67"/>
      <c r="AR46" s="31"/>
      <c r="AS46" s="68" t="s">
        <v>52</v>
      </c>
      <c r="AT46" s="68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30" customFormat="1" ht="12.75">
      <c r="B47" s="31"/>
      <c r="C47" s="60" t="s">
        <v>33</v>
      </c>
      <c r="L47" s="58">
        <f>IF(E14="Vyplň údaj","",E14)</f>
      </c>
      <c r="AR47" s="31"/>
      <c r="AS47" s="68"/>
      <c r="AT47" s="68"/>
      <c r="AU47" s="32"/>
      <c r="AV47" s="32"/>
      <c r="AW47" s="32"/>
      <c r="AX47" s="32"/>
      <c r="AY47" s="32"/>
      <c r="AZ47" s="32"/>
      <c r="BA47" s="32"/>
      <c r="BB47" s="32"/>
      <c r="BC47" s="32"/>
      <c r="BD47" s="71"/>
    </row>
    <row r="48" spans="2:56" s="30" customFormat="1" ht="10.5" customHeight="1">
      <c r="B48" s="31"/>
      <c r="AR48" s="31"/>
      <c r="AS48" s="68"/>
      <c r="AT48" s="68"/>
      <c r="AU48" s="32"/>
      <c r="AV48" s="32"/>
      <c r="AW48" s="32"/>
      <c r="AX48" s="32"/>
      <c r="AY48" s="32"/>
      <c r="AZ48" s="32"/>
      <c r="BA48" s="32"/>
      <c r="BB48" s="32"/>
      <c r="BC48" s="32"/>
      <c r="BD48" s="71"/>
    </row>
    <row r="49" spans="2:56" s="30" customFormat="1" ht="29.25" customHeight="1">
      <c r="B49" s="31"/>
      <c r="C49" s="72" t="s">
        <v>53</v>
      </c>
      <c r="D49" s="72"/>
      <c r="E49" s="72"/>
      <c r="F49" s="72"/>
      <c r="G49" s="72"/>
      <c r="H49" s="47"/>
      <c r="I49" s="73" t="s">
        <v>54</v>
      </c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4" t="s">
        <v>55</v>
      </c>
      <c r="AH49" s="74"/>
      <c r="AI49" s="74"/>
      <c r="AJ49" s="74"/>
      <c r="AK49" s="74"/>
      <c r="AL49" s="74"/>
      <c r="AM49" s="74"/>
      <c r="AN49" s="73" t="s">
        <v>56</v>
      </c>
      <c r="AO49" s="73"/>
      <c r="AP49" s="73"/>
      <c r="AQ49" s="75" t="s">
        <v>57</v>
      </c>
      <c r="AR49" s="31"/>
      <c r="AS49" s="76" t="s">
        <v>58</v>
      </c>
      <c r="AT49" s="77" t="s">
        <v>59</v>
      </c>
      <c r="AU49" s="77" t="s">
        <v>60</v>
      </c>
      <c r="AV49" s="77" t="s">
        <v>61</v>
      </c>
      <c r="AW49" s="77" t="s">
        <v>62</v>
      </c>
      <c r="AX49" s="77" t="s">
        <v>63</v>
      </c>
      <c r="AY49" s="77" t="s">
        <v>64</v>
      </c>
      <c r="AZ49" s="77" t="s">
        <v>65</v>
      </c>
      <c r="BA49" s="77" t="s">
        <v>66</v>
      </c>
      <c r="BB49" s="77" t="s">
        <v>67</v>
      </c>
      <c r="BC49" s="77" t="s">
        <v>68</v>
      </c>
      <c r="BD49" s="78" t="s">
        <v>69</v>
      </c>
    </row>
    <row r="50" spans="2:56" s="30" customFormat="1" ht="10.5" customHeight="1">
      <c r="B50" s="31"/>
      <c r="AR50" s="31"/>
      <c r="AS50" s="7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70"/>
    </row>
    <row r="51" spans="2:90" s="61" customFormat="1" ht="32.25" customHeight="1">
      <c r="B51" s="62"/>
      <c r="C51" s="80" t="s">
        <v>70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2">
        <f>ROUND(AG52,2)</f>
        <v>0</v>
      </c>
      <c r="AH51" s="82"/>
      <c r="AI51" s="82"/>
      <c r="AJ51" s="82"/>
      <c r="AK51" s="82"/>
      <c r="AL51" s="82"/>
      <c r="AM51" s="82"/>
      <c r="AN51" s="83">
        <f>SUM(AG51,AT51)</f>
        <v>0</v>
      </c>
      <c r="AO51" s="83"/>
      <c r="AP51" s="83"/>
      <c r="AQ51" s="84"/>
      <c r="AR51" s="62"/>
      <c r="AS51" s="85">
        <f>ROUND(AS52,2)</f>
        <v>0</v>
      </c>
      <c r="AT51" s="86">
        <f>ROUND(SUM(AV51:AW51),2)</f>
        <v>0</v>
      </c>
      <c r="AU51" s="87">
        <f>ROUND(AU52,5)</f>
        <v>0</v>
      </c>
      <c r="AV51" s="86">
        <f>ROUND(AZ51*L26,2)</f>
        <v>0</v>
      </c>
      <c r="AW51" s="86">
        <f>ROUND(BA51*L27,2)</f>
        <v>0</v>
      </c>
      <c r="AX51" s="86">
        <f>ROUND(BB51*L26,2)</f>
        <v>0</v>
      </c>
      <c r="AY51" s="86">
        <f>ROUND(BC51*L27,2)</f>
        <v>0</v>
      </c>
      <c r="AZ51" s="86">
        <f>ROUND(AZ52,2)</f>
        <v>0</v>
      </c>
      <c r="BA51" s="86">
        <f>ROUND(BA52,2)</f>
        <v>0</v>
      </c>
      <c r="BB51" s="86">
        <f>ROUND(BB52,2)</f>
        <v>0</v>
      </c>
      <c r="BC51" s="86">
        <f>ROUND(BC52,2)</f>
        <v>0</v>
      </c>
      <c r="BD51" s="88">
        <f>ROUND(BD52,2)</f>
        <v>0</v>
      </c>
      <c r="BS51" s="63" t="s">
        <v>71</v>
      </c>
      <c r="BT51" s="63" t="s">
        <v>72</v>
      </c>
      <c r="BV51" s="63" t="s">
        <v>73</v>
      </c>
      <c r="BW51" s="63" t="s">
        <v>7</v>
      </c>
      <c r="BX51" s="63" t="s">
        <v>74</v>
      </c>
      <c r="CL51" s="63"/>
    </row>
    <row r="52" spans="1:90" s="100" customFormat="1" ht="27" customHeight="1">
      <c r="A52" s="89" t="s">
        <v>75</v>
      </c>
      <c r="B52" s="90"/>
      <c r="C52" s="91"/>
      <c r="D52" s="92" t="s">
        <v>16</v>
      </c>
      <c r="E52" s="92"/>
      <c r="F52" s="92"/>
      <c r="G52" s="92"/>
      <c r="H52" s="92"/>
      <c r="I52" s="93"/>
      <c r="J52" s="92" t="s">
        <v>19</v>
      </c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4">
        <f>'20160203 - Lávka Lovosice...'!J25</f>
        <v>0</v>
      </c>
      <c r="AH52" s="94"/>
      <c r="AI52" s="94"/>
      <c r="AJ52" s="94"/>
      <c r="AK52" s="94"/>
      <c r="AL52" s="94"/>
      <c r="AM52" s="94"/>
      <c r="AN52" s="94">
        <f>SUM(AG52,AT52)</f>
        <v>0</v>
      </c>
      <c r="AO52" s="94"/>
      <c r="AP52" s="94"/>
      <c r="AQ52" s="95" t="s">
        <v>76</v>
      </c>
      <c r="AR52" s="90"/>
      <c r="AS52" s="96">
        <v>0</v>
      </c>
      <c r="AT52" s="97">
        <f>ROUND(SUM(AV52:AW52),2)</f>
        <v>0</v>
      </c>
      <c r="AU52" s="98">
        <f>'20160203 - Lávka Lovosice...'!P85</f>
        <v>0</v>
      </c>
      <c r="AV52" s="97">
        <f>'20160203 - Lávka Lovosice...'!J28</f>
        <v>0</v>
      </c>
      <c r="AW52" s="97">
        <f>'20160203 - Lávka Lovosice...'!J29</f>
        <v>0</v>
      </c>
      <c r="AX52" s="97">
        <f>'20160203 - Lávka Lovosice...'!J30</f>
        <v>0</v>
      </c>
      <c r="AY52" s="97">
        <f>'20160203 - Lávka Lovosice...'!J31</f>
        <v>0</v>
      </c>
      <c r="AZ52" s="97">
        <f>'20160203 - Lávka Lovosice...'!F28</f>
        <v>0</v>
      </c>
      <c r="BA52" s="97">
        <f>'20160203 - Lávka Lovosice...'!F29</f>
        <v>0</v>
      </c>
      <c r="BB52" s="97">
        <f>'20160203 - Lávka Lovosice...'!F30</f>
        <v>0</v>
      </c>
      <c r="BC52" s="97">
        <f>'20160203 - Lávka Lovosice...'!F31</f>
        <v>0</v>
      </c>
      <c r="BD52" s="99">
        <f>'20160203 - Lávka Lovosice...'!F32</f>
        <v>0</v>
      </c>
      <c r="BT52" s="101" t="s">
        <v>23</v>
      </c>
      <c r="BU52" s="101" t="s">
        <v>77</v>
      </c>
      <c r="BV52" s="101" t="s">
        <v>73</v>
      </c>
      <c r="BW52" s="101" t="s">
        <v>7</v>
      </c>
      <c r="BX52" s="101" t="s">
        <v>74</v>
      </c>
      <c r="CL52" s="101"/>
    </row>
    <row r="53" spans="2:44" s="30" customFormat="1" ht="30" customHeight="1">
      <c r="B53" s="31"/>
      <c r="AR53" s="31"/>
    </row>
    <row r="54" spans="2:44" s="30" customFormat="1" ht="6.7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31"/>
    </row>
  </sheetData>
  <sheetProtection password="CC35" sheet="1" formatColumns="0" formatRows="0" sort="0" autoFilter="0"/>
  <mergeCells count="41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</mergeCells>
  <hyperlinks>
    <hyperlink ref="K1" location="C2" display="1) Rekapitulace stavby"/>
    <hyperlink ref="W1" location="C51" display="2) Rekapitulace objektů stavby a soupisů prací"/>
    <hyperlink ref="A52" location="20160203 - Lávka Lovosice!...C2" display="/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1"/>
  <sheetViews>
    <sheetView showGridLines="0" workbookViewId="0" topLeftCell="A1">
      <pane ySplit="1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64.28125" style="1" customWidth="1"/>
    <col min="7" max="7" width="7.421875" style="1" customWidth="1"/>
    <col min="8" max="8" width="9.57421875" style="1" customWidth="1"/>
    <col min="9" max="9" width="10.8515625" style="102" customWidth="1"/>
    <col min="10" max="10" width="20.140625" style="1" customWidth="1"/>
    <col min="11" max="11" width="13.28125" style="1" customWidth="1"/>
    <col min="12" max="12" width="9.140625" style="1" customWidth="1"/>
    <col min="13" max="21" width="0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32" max="43" width="9.140625" style="1" customWidth="1"/>
    <col min="44" max="65" width="0" style="1" hidden="1" customWidth="1"/>
    <col min="66" max="16384" width="9.140625" style="1" customWidth="1"/>
  </cols>
  <sheetData>
    <row r="1" spans="1:70" ht="21.75" customHeight="1">
      <c r="A1" s="7"/>
      <c r="B1" s="103"/>
      <c r="C1" s="103"/>
      <c r="D1" s="104" t="s">
        <v>1</v>
      </c>
      <c r="E1" s="103"/>
      <c r="F1" s="5" t="s">
        <v>78</v>
      </c>
      <c r="G1" s="5" t="s">
        <v>79</v>
      </c>
      <c r="H1" s="5"/>
      <c r="I1" s="105"/>
      <c r="J1" s="5" t="s">
        <v>80</v>
      </c>
      <c r="K1" s="104" t="s">
        <v>81</v>
      </c>
      <c r="L1" s="5" t="s">
        <v>82</v>
      </c>
      <c r="M1" s="5"/>
      <c r="N1" s="5"/>
      <c r="O1" s="5"/>
      <c r="P1" s="5"/>
      <c r="Q1" s="5"/>
      <c r="R1" s="5"/>
      <c r="S1" s="5"/>
      <c r="T1" s="5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7</v>
      </c>
    </row>
    <row r="3" spans="2:46" ht="6.75" customHeight="1">
      <c r="B3" s="12"/>
      <c r="C3" s="13"/>
      <c r="D3" s="13"/>
      <c r="E3" s="13"/>
      <c r="F3" s="13"/>
      <c r="G3" s="13"/>
      <c r="H3" s="13"/>
      <c r="I3" s="106"/>
      <c r="J3" s="13"/>
      <c r="K3" s="14"/>
      <c r="AT3" s="11" t="s">
        <v>83</v>
      </c>
    </row>
    <row r="4" spans="2:46" ht="36.75" customHeight="1">
      <c r="B4" s="15"/>
      <c r="C4" s="10"/>
      <c r="D4" s="16" t="s">
        <v>84</v>
      </c>
      <c r="E4" s="10"/>
      <c r="F4" s="10"/>
      <c r="G4" s="10"/>
      <c r="H4" s="10"/>
      <c r="I4" s="107"/>
      <c r="J4" s="10"/>
      <c r="K4" s="17"/>
      <c r="M4" s="18" t="s">
        <v>12</v>
      </c>
      <c r="AT4" s="11" t="s">
        <v>6</v>
      </c>
    </row>
    <row r="5" spans="2:11" ht="6.75" customHeight="1">
      <c r="B5" s="15"/>
      <c r="C5" s="10"/>
      <c r="D5" s="10"/>
      <c r="E5" s="10"/>
      <c r="F5" s="10"/>
      <c r="G5" s="10"/>
      <c r="H5" s="10"/>
      <c r="I5" s="107"/>
      <c r="J5" s="10"/>
      <c r="K5" s="17"/>
    </row>
    <row r="6" spans="2:11" s="30" customFormat="1" ht="12.75">
      <c r="B6" s="31"/>
      <c r="C6" s="32"/>
      <c r="D6" s="25" t="s">
        <v>18</v>
      </c>
      <c r="E6" s="32"/>
      <c r="F6" s="32"/>
      <c r="G6" s="32"/>
      <c r="H6" s="32"/>
      <c r="I6" s="108"/>
      <c r="J6" s="32"/>
      <c r="K6" s="36"/>
    </row>
    <row r="7" spans="2:11" s="30" customFormat="1" ht="36.75" customHeight="1">
      <c r="B7" s="31"/>
      <c r="C7" s="32"/>
      <c r="D7" s="32"/>
      <c r="E7" s="64" t="s">
        <v>19</v>
      </c>
      <c r="F7" s="64"/>
      <c r="G7" s="64"/>
      <c r="H7" s="64"/>
      <c r="I7" s="108"/>
      <c r="J7" s="32"/>
      <c r="K7" s="36"/>
    </row>
    <row r="8" spans="2:11" s="30" customFormat="1" ht="12.75">
      <c r="B8" s="31"/>
      <c r="C8" s="32"/>
      <c r="D8" s="32"/>
      <c r="E8" s="32"/>
      <c r="F8" s="32"/>
      <c r="G8" s="32"/>
      <c r="H8" s="32"/>
      <c r="I8" s="108"/>
      <c r="J8" s="32"/>
      <c r="K8" s="36"/>
    </row>
    <row r="9" spans="2:11" s="30" customFormat="1" ht="14.25" customHeight="1">
      <c r="B9" s="31"/>
      <c r="C9" s="32"/>
      <c r="D9" s="25" t="s">
        <v>21</v>
      </c>
      <c r="E9" s="32"/>
      <c r="F9" s="21"/>
      <c r="G9" s="32"/>
      <c r="H9" s="32"/>
      <c r="I9" s="109" t="s">
        <v>22</v>
      </c>
      <c r="J9" s="21"/>
      <c r="K9" s="36"/>
    </row>
    <row r="10" spans="2:11" s="30" customFormat="1" ht="14.25" customHeight="1">
      <c r="B10" s="31"/>
      <c r="C10" s="32"/>
      <c r="D10" s="25" t="s">
        <v>24</v>
      </c>
      <c r="E10" s="32"/>
      <c r="F10" s="21" t="s">
        <v>25</v>
      </c>
      <c r="G10" s="32"/>
      <c r="H10" s="32"/>
      <c r="I10" s="109" t="s">
        <v>26</v>
      </c>
      <c r="J10" s="66">
        <f>'Rekapitulace stavby'!AN8</f>
        <v>42396</v>
      </c>
      <c r="K10" s="36"/>
    </row>
    <row r="11" spans="2:11" s="30" customFormat="1" ht="10.5" customHeight="1">
      <c r="B11" s="31"/>
      <c r="C11" s="32"/>
      <c r="D11" s="32"/>
      <c r="E11" s="32"/>
      <c r="F11" s="32"/>
      <c r="G11" s="32"/>
      <c r="H11" s="32"/>
      <c r="I11" s="108"/>
      <c r="J11" s="32"/>
      <c r="K11" s="36"/>
    </row>
    <row r="12" spans="2:11" s="30" customFormat="1" ht="14.25" customHeight="1">
      <c r="B12" s="31"/>
      <c r="C12" s="32"/>
      <c r="D12" s="25" t="s">
        <v>29</v>
      </c>
      <c r="E12" s="32"/>
      <c r="F12" s="32"/>
      <c r="G12" s="32"/>
      <c r="H12" s="32"/>
      <c r="I12" s="109" t="s">
        <v>30</v>
      </c>
      <c r="J12" s="21">
        <f>IF('Rekapitulace stavby'!AN10="","",'Rekapitulace stavby'!AN10)</f>
      </c>
      <c r="K12" s="36"/>
    </row>
    <row r="13" spans="2:11" s="30" customFormat="1" ht="18" customHeight="1">
      <c r="B13" s="31"/>
      <c r="C13" s="32"/>
      <c r="D13" s="32"/>
      <c r="E13" s="21" t="str">
        <f>IF('Rekapitulace stavby'!E11="","",'Rekapitulace stavby'!E11)</f>
        <v> </v>
      </c>
      <c r="F13" s="32"/>
      <c r="G13" s="32"/>
      <c r="H13" s="32"/>
      <c r="I13" s="109" t="s">
        <v>32</v>
      </c>
      <c r="J13" s="21">
        <f>IF('Rekapitulace stavby'!AN11="","",'Rekapitulace stavby'!AN11)</f>
      </c>
      <c r="K13" s="36"/>
    </row>
    <row r="14" spans="2:11" s="30" customFormat="1" ht="6.75" customHeight="1">
      <c r="B14" s="31"/>
      <c r="C14" s="32"/>
      <c r="D14" s="32"/>
      <c r="E14" s="32"/>
      <c r="F14" s="32"/>
      <c r="G14" s="32"/>
      <c r="H14" s="32"/>
      <c r="I14" s="108"/>
      <c r="J14" s="32"/>
      <c r="K14" s="36"/>
    </row>
    <row r="15" spans="2:11" s="30" customFormat="1" ht="14.25" customHeight="1">
      <c r="B15" s="31"/>
      <c r="C15" s="32"/>
      <c r="D15" s="25" t="s">
        <v>33</v>
      </c>
      <c r="E15" s="32"/>
      <c r="F15" s="32"/>
      <c r="G15" s="32"/>
      <c r="H15" s="32"/>
      <c r="I15" s="109" t="s">
        <v>30</v>
      </c>
      <c r="J15" s="21">
        <f>IF('Rekapitulace stavby'!AN13="Vyplň údaj","",IF('Rekapitulace stavby'!AN13="","",'Rekapitulace stavby'!AN13))</f>
      </c>
      <c r="K15" s="36"/>
    </row>
    <row r="16" spans="2:11" s="30" customFormat="1" ht="18" customHeight="1">
      <c r="B16" s="31"/>
      <c r="C16" s="32"/>
      <c r="D16" s="32"/>
      <c r="E16" s="21">
        <f>IF('Rekapitulace stavby'!E14="Vyplň údaj","",IF('Rekapitulace stavby'!E14="","",'Rekapitulace stavby'!E14))</f>
      </c>
      <c r="F16" s="32"/>
      <c r="G16" s="32"/>
      <c r="H16" s="32"/>
      <c r="I16" s="109" t="s">
        <v>32</v>
      </c>
      <c r="J16" s="21">
        <f>IF('Rekapitulace stavby'!AN14="Vyplň údaj","",IF('Rekapitulace stavby'!AN14="","",'Rekapitulace stavby'!AN14))</f>
      </c>
      <c r="K16" s="36"/>
    </row>
    <row r="17" spans="2:11" s="30" customFormat="1" ht="6.75" customHeight="1">
      <c r="B17" s="31"/>
      <c r="C17" s="32"/>
      <c r="D17" s="32"/>
      <c r="E17" s="32"/>
      <c r="F17" s="32"/>
      <c r="G17" s="32"/>
      <c r="H17" s="32"/>
      <c r="I17" s="108"/>
      <c r="J17" s="32"/>
      <c r="K17" s="36"/>
    </row>
    <row r="18" spans="2:11" s="30" customFormat="1" ht="14.25" customHeight="1">
      <c r="B18" s="31"/>
      <c r="C18" s="32"/>
      <c r="D18" s="25" t="s">
        <v>35</v>
      </c>
      <c r="E18" s="32"/>
      <c r="F18" s="32"/>
      <c r="G18" s="32"/>
      <c r="H18" s="32"/>
      <c r="I18" s="109" t="s">
        <v>30</v>
      </c>
      <c r="J18" s="21">
        <f>IF('Rekapitulace stavby'!AN16="","",'Rekapitulace stavby'!AN16)</f>
      </c>
      <c r="K18" s="36"/>
    </row>
    <row r="19" spans="2:11" s="30" customFormat="1" ht="18" customHeight="1">
      <c r="B19" s="31"/>
      <c r="C19" s="32"/>
      <c r="D19" s="32"/>
      <c r="E19" s="21" t="str">
        <f>IF('Rekapitulace stavby'!E17="","",'Rekapitulace stavby'!E17)</f>
        <v> </v>
      </c>
      <c r="F19" s="32"/>
      <c r="G19" s="32"/>
      <c r="H19" s="32"/>
      <c r="I19" s="109" t="s">
        <v>32</v>
      </c>
      <c r="J19" s="21">
        <f>IF('Rekapitulace stavby'!AN17="","",'Rekapitulace stavby'!AN17)</f>
      </c>
      <c r="K19" s="36"/>
    </row>
    <row r="20" spans="2:11" s="30" customFormat="1" ht="6.75" customHeight="1">
      <c r="B20" s="31"/>
      <c r="C20" s="32"/>
      <c r="D20" s="32"/>
      <c r="E20" s="32"/>
      <c r="F20" s="32"/>
      <c r="G20" s="32"/>
      <c r="H20" s="32"/>
      <c r="I20" s="108"/>
      <c r="J20" s="32"/>
      <c r="K20" s="36"/>
    </row>
    <row r="21" spans="2:11" s="30" customFormat="1" ht="14.25" customHeight="1">
      <c r="B21" s="31"/>
      <c r="C21" s="32"/>
      <c r="D21" s="25" t="s">
        <v>37</v>
      </c>
      <c r="E21" s="32"/>
      <c r="F21" s="32"/>
      <c r="G21" s="32"/>
      <c r="H21" s="32"/>
      <c r="I21" s="108"/>
      <c r="J21" s="32"/>
      <c r="K21" s="36"/>
    </row>
    <row r="22" spans="2:11" s="110" customFormat="1" ht="20.25" customHeight="1">
      <c r="B22" s="111"/>
      <c r="C22" s="112"/>
      <c r="D22" s="112"/>
      <c r="E22" s="28"/>
      <c r="F22" s="28"/>
      <c r="G22" s="28"/>
      <c r="H22" s="28"/>
      <c r="I22" s="113"/>
      <c r="J22" s="112"/>
      <c r="K22" s="114"/>
    </row>
    <row r="23" spans="2:11" s="30" customFormat="1" ht="6.75" customHeight="1">
      <c r="B23" s="31"/>
      <c r="C23" s="32"/>
      <c r="D23" s="32"/>
      <c r="E23" s="32"/>
      <c r="F23" s="32"/>
      <c r="G23" s="32"/>
      <c r="H23" s="32"/>
      <c r="I23" s="108"/>
      <c r="J23" s="32"/>
      <c r="K23" s="36"/>
    </row>
    <row r="24" spans="2:11" s="30" customFormat="1" ht="6.75" customHeight="1">
      <c r="B24" s="31"/>
      <c r="C24" s="32"/>
      <c r="D24" s="69"/>
      <c r="E24" s="69"/>
      <c r="F24" s="69"/>
      <c r="G24" s="69"/>
      <c r="H24" s="69"/>
      <c r="I24" s="115"/>
      <c r="J24" s="69"/>
      <c r="K24" s="116"/>
    </row>
    <row r="25" spans="2:11" s="30" customFormat="1" ht="24.75" customHeight="1">
      <c r="B25" s="31"/>
      <c r="C25" s="32"/>
      <c r="D25" s="117" t="s">
        <v>38</v>
      </c>
      <c r="E25" s="32"/>
      <c r="F25" s="32"/>
      <c r="G25" s="32"/>
      <c r="H25" s="32"/>
      <c r="I25" s="108"/>
      <c r="J25" s="83">
        <f>ROUND(J85,2)</f>
        <v>0</v>
      </c>
      <c r="K25" s="36"/>
    </row>
    <row r="26" spans="2:11" s="30" customFormat="1" ht="6.75" customHeight="1">
      <c r="B26" s="31"/>
      <c r="C26" s="32"/>
      <c r="D26" s="69"/>
      <c r="E26" s="69"/>
      <c r="F26" s="69"/>
      <c r="G26" s="69"/>
      <c r="H26" s="69"/>
      <c r="I26" s="115"/>
      <c r="J26" s="69"/>
      <c r="K26" s="116"/>
    </row>
    <row r="27" spans="2:11" s="30" customFormat="1" ht="14.25" customHeight="1">
      <c r="B27" s="31"/>
      <c r="C27" s="32"/>
      <c r="D27" s="32"/>
      <c r="E27" s="32"/>
      <c r="F27" s="37" t="s">
        <v>40</v>
      </c>
      <c r="G27" s="32"/>
      <c r="H27" s="32"/>
      <c r="I27" s="118" t="s">
        <v>39</v>
      </c>
      <c r="J27" s="37" t="s">
        <v>41</v>
      </c>
      <c r="K27" s="36"/>
    </row>
    <row r="28" spans="2:11" s="30" customFormat="1" ht="14.25" customHeight="1">
      <c r="B28" s="31"/>
      <c r="C28" s="32"/>
      <c r="D28" s="41" t="s">
        <v>42</v>
      </c>
      <c r="E28" s="41" t="s">
        <v>43</v>
      </c>
      <c r="F28" s="119">
        <f>ROUND(SUM(BE85:BE259),2)</f>
        <v>0</v>
      </c>
      <c r="G28" s="32"/>
      <c r="H28" s="32"/>
      <c r="I28" s="120">
        <v>0.21</v>
      </c>
      <c r="J28" s="119">
        <f>ROUND(ROUND((SUM(BE85:BE259)),2)*I28,2)</f>
        <v>0</v>
      </c>
      <c r="K28" s="36"/>
    </row>
    <row r="29" spans="2:11" s="30" customFormat="1" ht="14.25" customHeight="1">
      <c r="B29" s="31"/>
      <c r="C29" s="32"/>
      <c r="D29" s="32"/>
      <c r="E29" s="41" t="s">
        <v>44</v>
      </c>
      <c r="F29" s="119">
        <f>ROUND(SUM(BF85:BF259),2)</f>
        <v>0</v>
      </c>
      <c r="G29" s="32"/>
      <c r="H29" s="32"/>
      <c r="I29" s="120">
        <v>0.15</v>
      </c>
      <c r="J29" s="119">
        <f>ROUND(ROUND((SUM(BF85:BF259)),2)*I29,2)</f>
        <v>0</v>
      </c>
      <c r="K29" s="36"/>
    </row>
    <row r="30" spans="2:11" s="30" customFormat="1" ht="14.25" customHeight="1" hidden="1">
      <c r="B30" s="31"/>
      <c r="C30" s="32"/>
      <c r="D30" s="32"/>
      <c r="E30" s="41" t="s">
        <v>45</v>
      </c>
      <c r="F30" s="119">
        <f>ROUND(SUM(BG85:BG259),2)</f>
        <v>0</v>
      </c>
      <c r="G30" s="32"/>
      <c r="H30" s="32"/>
      <c r="I30" s="120">
        <v>0.21</v>
      </c>
      <c r="J30" s="119">
        <v>0</v>
      </c>
      <c r="K30" s="36"/>
    </row>
    <row r="31" spans="2:11" s="30" customFormat="1" ht="14.25" customHeight="1" hidden="1">
      <c r="B31" s="31"/>
      <c r="C31" s="32"/>
      <c r="D31" s="32"/>
      <c r="E31" s="41" t="s">
        <v>46</v>
      </c>
      <c r="F31" s="119">
        <f>ROUND(SUM(BH85:BH259),2)</f>
        <v>0</v>
      </c>
      <c r="G31" s="32"/>
      <c r="H31" s="32"/>
      <c r="I31" s="120">
        <v>0.15</v>
      </c>
      <c r="J31" s="119">
        <v>0</v>
      </c>
      <c r="K31" s="36"/>
    </row>
    <row r="32" spans="2:11" s="30" customFormat="1" ht="14.25" customHeight="1" hidden="1">
      <c r="B32" s="31"/>
      <c r="C32" s="32"/>
      <c r="D32" s="32"/>
      <c r="E32" s="41" t="s">
        <v>47</v>
      </c>
      <c r="F32" s="119">
        <f>ROUND(SUM(BI85:BI259),2)</f>
        <v>0</v>
      </c>
      <c r="G32" s="32"/>
      <c r="H32" s="32"/>
      <c r="I32" s="120">
        <v>0</v>
      </c>
      <c r="J32" s="119">
        <v>0</v>
      </c>
      <c r="K32" s="36"/>
    </row>
    <row r="33" spans="2:11" s="30" customFormat="1" ht="6.75" customHeight="1">
      <c r="B33" s="31"/>
      <c r="C33" s="32"/>
      <c r="D33" s="32"/>
      <c r="E33" s="32"/>
      <c r="F33" s="32"/>
      <c r="G33" s="32"/>
      <c r="H33" s="32"/>
      <c r="I33" s="108"/>
      <c r="J33" s="32"/>
      <c r="K33" s="36"/>
    </row>
    <row r="34" spans="2:11" s="30" customFormat="1" ht="24.75" customHeight="1">
      <c r="B34" s="31"/>
      <c r="C34" s="45"/>
      <c r="D34" s="46" t="s">
        <v>48</v>
      </c>
      <c r="E34" s="47"/>
      <c r="F34" s="47"/>
      <c r="G34" s="121" t="s">
        <v>49</v>
      </c>
      <c r="H34" s="48" t="s">
        <v>50</v>
      </c>
      <c r="I34" s="122"/>
      <c r="J34" s="123">
        <f>SUM(J25:J32)</f>
        <v>0</v>
      </c>
      <c r="K34" s="124"/>
    </row>
    <row r="35" spans="2:11" s="30" customFormat="1" ht="14.25" customHeight="1">
      <c r="B35" s="52"/>
      <c r="C35" s="53"/>
      <c r="D35" s="53"/>
      <c r="E35" s="53"/>
      <c r="F35" s="53"/>
      <c r="G35" s="53"/>
      <c r="H35" s="53"/>
      <c r="I35" s="125"/>
      <c r="J35" s="53"/>
      <c r="K35" s="54"/>
    </row>
    <row r="39" spans="2:11" s="30" customFormat="1" ht="6.75" customHeight="1">
      <c r="B39" s="55"/>
      <c r="C39" s="56"/>
      <c r="D39" s="56"/>
      <c r="E39" s="56"/>
      <c r="F39" s="56"/>
      <c r="G39" s="56"/>
      <c r="H39" s="56"/>
      <c r="I39" s="126"/>
      <c r="J39" s="56"/>
      <c r="K39" s="127"/>
    </row>
    <row r="40" spans="2:11" s="30" customFormat="1" ht="36.75" customHeight="1">
      <c r="B40" s="31"/>
      <c r="C40" s="16" t="s">
        <v>85</v>
      </c>
      <c r="D40" s="32"/>
      <c r="E40" s="32"/>
      <c r="F40" s="32"/>
      <c r="G40" s="32"/>
      <c r="H40" s="32"/>
      <c r="I40" s="108"/>
      <c r="J40" s="32"/>
      <c r="K40" s="36"/>
    </row>
    <row r="41" spans="2:11" s="30" customFormat="1" ht="6.75" customHeight="1">
      <c r="B41" s="31"/>
      <c r="C41" s="32"/>
      <c r="D41" s="32"/>
      <c r="E41" s="32"/>
      <c r="F41" s="32"/>
      <c r="G41" s="32"/>
      <c r="H41" s="32"/>
      <c r="I41" s="108"/>
      <c r="J41" s="32"/>
      <c r="K41" s="36"/>
    </row>
    <row r="42" spans="2:11" s="30" customFormat="1" ht="14.25" customHeight="1">
      <c r="B42" s="31"/>
      <c r="C42" s="25" t="s">
        <v>18</v>
      </c>
      <c r="D42" s="32"/>
      <c r="E42" s="32"/>
      <c r="F42" s="32"/>
      <c r="G42" s="32"/>
      <c r="H42" s="32"/>
      <c r="I42" s="108"/>
      <c r="J42" s="32"/>
      <c r="K42" s="36"/>
    </row>
    <row r="43" spans="2:11" s="30" customFormat="1" ht="21.75" customHeight="1">
      <c r="B43" s="31"/>
      <c r="C43" s="32"/>
      <c r="D43" s="32"/>
      <c r="E43" s="64" t="str">
        <f>E7</f>
        <v>Lávka Lovosice L-05 PDPS upravená</v>
      </c>
      <c r="F43" s="64"/>
      <c r="G43" s="64"/>
      <c r="H43" s="64"/>
      <c r="I43" s="108"/>
      <c r="J43" s="32"/>
      <c r="K43" s="36"/>
    </row>
    <row r="44" spans="2:11" s="30" customFormat="1" ht="6.75" customHeight="1">
      <c r="B44" s="31"/>
      <c r="C44" s="32"/>
      <c r="D44" s="32"/>
      <c r="E44" s="32"/>
      <c r="F44" s="32"/>
      <c r="G44" s="32"/>
      <c r="H44" s="32"/>
      <c r="I44" s="108"/>
      <c r="J44" s="32"/>
      <c r="K44" s="36"/>
    </row>
    <row r="45" spans="2:11" s="30" customFormat="1" ht="18" customHeight="1">
      <c r="B45" s="31"/>
      <c r="C45" s="25" t="s">
        <v>24</v>
      </c>
      <c r="D45" s="32"/>
      <c r="E45" s="32"/>
      <c r="F45" s="21" t="str">
        <f>F10</f>
        <v>Lovosice</v>
      </c>
      <c r="G45" s="32"/>
      <c r="H45" s="32"/>
      <c r="I45" s="109" t="s">
        <v>26</v>
      </c>
      <c r="J45" s="66">
        <f>IF(J10="","",J10)</f>
        <v>42396</v>
      </c>
      <c r="K45" s="36"/>
    </row>
    <row r="46" spans="2:11" s="30" customFormat="1" ht="6.75" customHeight="1">
      <c r="B46" s="31"/>
      <c r="C46" s="32"/>
      <c r="D46" s="32"/>
      <c r="E46" s="32"/>
      <c r="F46" s="32"/>
      <c r="G46" s="32"/>
      <c r="H46" s="32"/>
      <c r="I46" s="108"/>
      <c r="J46" s="32"/>
      <c r="K46" s="36"/>
    </row>
    <row r="47" spans="2:11" s="30" customFormat="1" ht="12.75">
      <c r="B47" s="31"/>
      <c r="C47" s="25" t="s">
        <v>29</v>
      </c>
      <c r="D47" s="32"/>
      <c r="E47" s="32"/>
      <c r="F47" s="21" t="str">
        <f>E13</f>
        <v> </v>
      </c>
      <c r="G47" s="32"/>
      <c r="H47" s="32"/>
      <c r="I47" s="109" t="s">
        <v>35</v>
      </c>
      <c r="J47" s="21" t="str">
        <f>E19</f>
        <v> </v>
      </c>
      <c r="K47" s="36"/>
    </row>
    <row r="48" spans="2:11" s="30" customFormat="1" ht="14.25" customHeight="1">
      <c r="B48" s="31"/>
      <c r="C48" s="25" t="s">
        <v>33</v>
      </c>
      <c r="D48" s="32"/>
      <c r="E48" s="32"/>
      <c r="F48" s="21">
        <f>IF(E16="","",E16)</f>
      </c>
      <c r="G48" s="32"/>
      <c r="H48" s="32"/>
      <c r="I48" s="108"/>
      <c r="J48" s="32"/>
      <c r="K48" s="36"/>
    </row>
    <row r="49" spans="2:11" s="30" customFormat="1" ht="9.75" customHeight="1">
      <c r="B49" s="31"/>
      <c r="C49" s="32"/>
      <c r="D49" s="32"/>
      <c r="E49" s="32"/>
      <c r="F49" s="32"/>
      <c r="G49" s="32"/>
      <c r="H49" s="32"/>
      <c r="I49" s="108"/>
      <c r="J49" s="32"/>
      <c r="K49" s="36"/>
    </row>
    <row r="50" spans="2:11" s="30" customFormat="1" ht="29.25" customHeight="1">
      <c r="B50" s="31"/>
      <c r="C50" s="128" t="s">
        <v>86</v>
      </c>
      <c r="D50" s="45"/>
      <c r="E50" s="45"/>
      <c r="F50" s="45"/>
      <c r="G50" s="45"/>
      <c r="H50" s="45"/>
      <c r="I50" s="129"/>
      <c r="J50" s="130" t="s">
        <v>87</v>
      </c>
      <c r="K50" s="51"/>
    </row>
    <row r="51" spans="2:11" s="30" customFormat="1" ht="9.75" customHeight="1">
      <c r="B51" s="31"/>
      <c r="C51" s="32"/>
      <c r="D51" s="32"/>
      <c r="E51" s="32"/>
      <c r="F51" s="32"/>
      <c r="G51" s="32"/>
      <c r="H51" s="32"/>
      <c r="I51" s="108"/>
      <c r="J51" s="32"/>
      <c r="K51" s="36"/>
    </row>
    <row r="52" spans="2:47" s="30" customFormat="1" ht="29.25" customHeight="1">
      <c r="B52" s="31"/>
      <c r="C52" s="131" t="s">
        <v>88</v>
      </c>
      <c r="D52" s="32"/>
      <c r="E52" s="32"/>
      <c r="F52" s="32"/>
      <c r="G52" s="32"/>
      <c r="H52" s="32"/>
      <c r="I52" s="108"/>
      <c r="J52" s="83">
        <f>J85</f>
        <v>0</v>
      </c>
      <c r="K52" s="36"/>
      <c r="AU52" s="11" t="s">
        <v>89</v>
      </c>
    </row>
    <row r="53" spans="2:11" s="132" customFormat="1" ht="24.75" customHeight="1">
      <c r="B53" s="133"/>
      <c r="C53" s="134"/>
      <c r="D53" s="135" t="s">
        <v>90</v>
      </c>
      <c r="E53" s="136"/>
      <c r="F53" s="136"/>
      <c r="G53" s="136"/>
      <c r="H53" s="136"/>
      <c r="I53" s="137"/>
      <c r="J53" s="138">
        <f>J86</f>
        <v>0</v>
      </c>
      <c r="K53" s="139"/>
    </row>
    <row r="54" spans="2:11" s="140" customFormat="1" ht="19.5" customHeight="1">
      <c r="B54" s="141"/>
      <c r="C54" s="142"/>
      <c r="D54" s="143" t="s">
        <v>91</v>
      </c>
      <c r="E54" s="144"/>
      <c r="F54" s="144"/>
      <c r="G54" s="144"/>
      <c r="H54" s="144"/>
      <c r="I54" s="145"/>
      <c r="J54" s="146">
        <f>J87</f>
        <v>0</v>
      </c>
      <c r="K54" s="147"/>
    </row>
    <row r="55" spans="2:11" s="140" customFormat="1" ht="19.5" customHeight="1">
      <c r="B55" s="141"/>
      <c r="C55" s="142"/>
      <c r="D55" s="143" t="s">
        <v>92</v>
      </c>
      <c r="E55" s="144"/>
      <c r="F55" s="144"/>
      <c r="G55" s="144"/>
      <c r="H55" s="144"/>
      <c r="I55" s="145"/>
      <c r="J55" s="146">
        <f>J128</f>
        <v>0</v>
      </c>
      <c r="K55" s="147"/>
    </row>
    <row r="56" spans="2:11" s="140" customFormat="1" ht="19.5" customHeight="1">
      <c r="B56" s="141"/>
      <c r="C56" s="142"/>
      <c r="D56" s="143" t="s">
        <v>93</v>
      </c>
      <c r="E56" s="144"/>
      <c r="F56" s="144"/>
      <c r="G56" s="144"/>
      <c r="H56" s="144"/>
      <c r="I56" s="145"/>
      <c r="J56" s="146">
        <f>J151</f>
        <v>0</v>
      </c>
      <c r="K56" s="147"/>
    </row>
    <row r="57" spans="2:11" s="140" customFormat="1" ht="19.5" customHeight="1">
      <c r="B57" s="141"/>
      <c r="C57" s="142"/>
      <c r="D57" s="143" t="s">
        <v>94</v>
      </c>
      <c r="E57" s="144"/>
      <c r="F57" s="144"/>
      <c r="G57" s="144"/>
      <c r="H57" s="144"/>
      <c r="I57" s="145"/>
      <c r="J57" s="146">
        <f>J184</f>
        <v>0</v>
      </c>
      <c r="K57" s="147"/>
    </row>
    <row r="58" spans="2:11" s="140" customFormat="1" ht="19.5" customHeight="1">
      <c r="B58" s="141"/>
      <c r="C58" s="142"/>
      <c r="D58" s="143" t="s">
        <v>95</v>
      </c>
      <c r="E58" s="144"/>
      <c r="F58" s="144"/>
      <c r="G58" s="144"/>
      <c r="H58" s="144"/>
      <c r="I58" s="145"/>
      <c r="J58" s="146">
        <f>J199</f>
        <v>0</v>
      </c>
      <c r="K58" s="147"/>
    </row>
    <row r="59" spans="2:11" s="140" customFormat="1" ht="19.5" customHeight="1">
      <c r="B59" s="141"/>
      <c r="C59" s="142"/>
      <c r="D59" s="143" t="s">
        <v>96</v>
      </c>
      <c r="E59" s="144"/>
      <c r="F59" s="144"/>
      <c r="G59" s="144"/>
      <c r="H59" s="144"/>
      <c r="I59" s="145"/>
      <c r="J59" s="146">
        <f>J209</f>
        <v>0</v>
      </c>
      <c r="K59" s="147"/>
    </row>
    <row r="60" spans="2:11" s="140" customFormat="1" ht="14.25" customHeight="1">
      <c r="B60" s="141"/>
      <c r="C60" s="142"/>
      <c r="D60" s="143" t="s">
        <v>97</v>
      </c>
      <c r="E60" s="144"/>
      <c r="F60" s="144"/>
      <c r="G60" s="144"/>
      <c r="H60" s="144"/>
      <c r="I60" s="145"/>
      <c r="J60" s="146">
        <f>J225</f>
        <v>0</v>
      </c>
      <c r="K60" s="147"/>
    </row>
    <row r="61" spans="2:11" s="140" customFormat="1" ht="19.5" customHeight="1">
      <c r="B61" s="141"/>
      <c r="C61" s="142"/>
      <c r="D61" s="143" t="s">
        <v>98</v>
      </c>
      <c r="E61" s="144"/>
      <c r="F61" s="144"/>
      <c r="G61" s="144"/>
      <c r="H61" s="144"/>
      <c r="I61" s="145"/>
      <c r="J61" s="146">
        <f>J232</f>
        <v>0</v>
      </c>
      <c r="K61" s="147"/>
    </row>
    <row r="62" spans="2:11" s="132" customFormat="1" ht="24.75" customHeight="1">
      <c r="B62" s="133"/>
      <c r="C62" s="134"/>
      <c r="D62" s="135" t="s">
        <v>99</v>
      </c>
      <c r="E62" s="136"/>
      <c r="F62" s="136"/>
      <c r="G62" s="136"/>
      <c r="H62" s="136"/>
      <c r="I62" s="137"/>
      <c r="J62" s="138">
        <f>J237</f>
        <v>0</v>
      </c>
      <c r="K62" s="139"/>
    </row>
    <row r="63" spans="2:11" s="140" customFormat="1" ht="19.5" customHeight="1">
      <c r="B63" s="141"/>
      <c r="C63" s="142"/>
      <c r="D63" s="143" t="s">
        <v>100</v>
      </c>
      <c r="E63" s="144"/>
      <c r="F63" s="144"/>
      <c r="G63" s="144"/>
      <c r="H63" s="144"/>
      <c r="I63" s="145"/>
      <c r="J63" s="146">
        <f>J238</f>
        <v>0</v>
      </c>
      <c r="K63" s="147"/>
    </row>
    <row r="64" spans="2:11" s="140" customFormat="1" ht="19.5" customHeight="1">
      <c r="B64" s="141"/>
      <c r="C64" s="142"/>
      <c r="D64" s="143" t="s">
        <v>101</v>
      </c>
      <c r="E64" s="144"/>
      <c r="F64" s="144"/>
      <c r="G64" s="144"/>
      <c r="H64" s="144"/>
      <c r="I64" s="145"/>
      <c r="J64" s="146">
        <f>J250</f>
        <v>0</v>
      </c>
      <c r="K64" s="147"/>
    </row>
    <row r="65" spans="2:11" s="132" customFormat="1" ht="24.75" customHeight="1">
      <c r="B65" s="133"/>
      <c r="C65" s="134"/>
      <c r="D65" s="135" t="s">
        <v>102</v>
      </c>
      <c r="E65" s="136"/>
      <c r="F65" s="136"/>
      <c r="G65" s="136"/>
      <c r="H65" s="136"/>
      <c r="I65" s="137"/>
      <c r="J65" s="138">
        <f>J253</f>
        <v>0</v>
      </c>
      <c r="K65" s="139"/>
    </row>
    <row r="66" spans="2:11" s="140" customFormat="1" ht="19.5" customHeight="1">
      <c r="B66" s="141"/>
      <c r="C66" s="142"/>
      <c r="D66" s="143" t="s">
        <v>103</v>
      </c>
      <c r="E66" s="144"/>
      <c r="F66" s="144"/>
      <c r="G66" s="144"/>
      <c r="H66" s="144"/>
      <c r="I66" s="145"/>
      <c r="J66" s="146">
        <f>J254</f>
        <v>0</v>
      </c>
      <c r="K66" s="147"/>
    </row>
    <row r="67" spans="2:11" s="140" customFormat="1" ht="19.5" customHeight="1">
      <c r="B67" s="141"/>
      <c r="C67" s="142"/>
      <c r="D67" s="143" t="s">
        <v>104</v>
      </c>
      <c r="E67" s="144"/>
      <c r="F67" s="144"/>
      <c r="G67" s="144"/>
      <c r="H67" s="144"/>
      <c r="I67" s="145"/>
      <c r="J67" s="146">
        <f>J257</f>
        <v>0</v>
      </c>
      <c r="K67" s="147"/>
    </row>
    <row r="68" spans="2:11" s="30" customFormat="1" ht="21.75" customHeight="1">
      <c r="B68" s="31"/>
      <c r="C68" s="32"/>
      <c r="D68" s="32"/>
      <c r="E68" s="32"/>
      <c r="F68" s="32"/>
      <c r="G68" s="32"/>
      <c r="H68" s="32"/>
      <c r="I68" s="108"/>
      <c r="J68" s="32"/>
      <c r="K68" s="36"/>
    </row>
    <row r="69" spans="2:11" s="30" customFormat="1" ht="6.75" customHeight="1">
      <c r="B69" s="52"/>
      <c r="C69" s="53"/>
      <c r="D69" s="53"/>
      <c r="E69" s="53"/>
      <c r="F69" s="53"/>
      <c r="G69" s="53"/>
      <c r="H69" s="53"/>
      <c r="I69" s="125"/>
      <c r="J69" s="53"/>
      <c r="K69" s="54"/>
    </row>
    <row r="73" spans="2:12" s="30" customFormat="1" ht="6.75" customHeight="1">
      <c r="B73" s="55"/>
      <c r="C73" s="56"/>
      <c r="D73" s="56"/>
      <c r="E73" s="56"/>
      <c r="F73" s="56"/>
      <c r="G73" s="56"/>
      <c r="H73" s="56"/>
      <c r="I73" s="126"/>
      <c r="J73" s="56"/>
      <c r="K73" s="56"/>
      <c r="L73" s="31"/>
    </row>
    <row r="74" spans="2:12" s="30" customFormat="1" ht="36.75" customHeight="1">
      <c r="B74" s="31"/>
      <c r="C74" s="57" t="s">
        <v>105</v>
      </c>
      <c r="I74" s="148"/>
      <c r="L74" s="31"/>
    </row>
    <row r="75" spans="2:12" s="30" customFormat="1" ht="6.75" customHeight="1">
      <c r="B75" s="31"/>
      <c r="I75" s="148"/>
      <c r="L75" s="31"/>
    </row>
    <row r="76" spans="2:12" s="30" customFormat="1" ht="14.25" customHeight="1">
      <c r="B76" s="31"/>
      <c r="C76" s="60" t="s">
        <v>18</v>
      </c>
      <c r="I76" s="148"/>
      <c r="L76" s="31"/>
    </row>
    <row r="77" spans="2:12" s="30" customFormat="1" ht="21.75" customHeight="1">
      <c r="B77" s="31"/>
      <c r="E77" s="64">
        <f>E7</f>
        <v>0</v>
      </c>
      <c r="F77" s="64"/>
      <c r="G77" s="64"/>
      <c r="H77" s="64"/>
      <c r="I77" s="148"/>
      <c r="L77" s="31"/>
    </row>
    <row r="78" spans="2:12" s="30" customFormat="1" ht="6.75" customHeight="1">
      <c r="B78" s="31"/>
      <c r="I78" s="148"/>
      <c r="L78" s="31"/>
    </row>
    <row r="79" spans="2:12" s="30" customFormat="1" ht="18" customHeight="1">
      <c r="B79" s="31"/>
      <c r="C79" s="60" t="s">
        <v>24</v>
      </c>
      <c r="F79" s="149" t="str">
        <f>F10</f>
        <v>Lovosice</v>
      </c>
      <c r="I79" s="150" t="s">
        <v>26</v>
      </c>
      <c r="J79" s="151">
        <f>IF(J10="","",J10)</f>
        <v>42396</v>
      </c>
      <c r="L79" s="31"/>
    </row>
    <row r="80" spans="2:12" s="30" customFormat="1" ht="6.75" customHeight="1">
      <c r="B80" s="31"/>
      <c r="I80" s="148"/>
      <c r="L80" s="31"/>
    </row>
    <row r="81" spans="2:12" s="30" customFormat="1" ht="12.75">
      <c r="B81" s="31"/>
      <c r="C81" s="60" t="s">
        <v>29</v>
      </c>
      <c r="F81" s="149" t="str">
        <f>E13</f>
        <v> </v>
      </c>
      <c r="I81" s="150" t="s">
        <v>35</v>
      </c>
      <c r="J81" s="149" t="str">
        <f>E19</f>
        <v> </v>
      </c>
      <c r="L81" s="31"/>
    </row>
    <row r="82" spans="2:12" s="30" customFormat="1" ht="14.25" customHeight="1">
      <c r="B82" s="31"/>
      <c r="C82" s="60" t="s">
        <v>33</v>
      </c>
      <c r="F82" s="149">
        <f>IF(E16="","",E16)</f>
      </c>
      <c r="I82" s="148"/>
      <c r="L82" s="31"/>
    </row>
    <row r="83" spans="2:12" s="30" customFormat="1" ht="9.75" customHeight="1">
      <c r="B83" s="31"/>
      <c r="I83" s="148"/>
      <c r="L83" s="31"/>
    </row>
    <row r="84" spans="2:20" s="152" customFormat="1" ht="29.25" customHeight="1">
      <c r="B84" s="153"/>
      <c r="C84" s="154" t="s">
        <v>106</v>
      </c>
      <c r="D84" s="155" t="s">
        <v>57</v>
      </c>
      <c r="E84" s="155" t="s">
        <v>53</v>
      </c>
      <c r="F84" s="155" t="s">
        <v>107</v>
      </c>
      <c r="G84" s="155" t="s">
        <v>108</v>
      </c>
      <c r="H84" s="155" t="s">
        <v>109</v>
      </c>
      <c r="I84" s="156" t="s">
        <v>110</v>
      </c>
      <c r="J84" s="155" t="s">
        <v>87</v>
      </c>
      <c r="K84" s="157" t="s">
        <v>111</v>
      </c>
      <c r="L84" s="153"/>
      <c r="M84" s="76" t="s">
        <v>112</v>
      </c>
      <c r="N84" s="77" t="s">
        <v>42</v>
      </c>
      <c r="O84" s="77" t="s">
        <v>113</v>
      </c>
      <c r="P84" s="77" t="s">
        <v>114</v>
      </c>
      <c r="Q84" s="77" t="s">
        <v>115</v>
      </c>
      <c r="R84" s="77" t="s">
        <v>116</v>
      </c>
      <c r="S84" s="77" t="s">
        <v>117</v>
      </c>
      <c r="T84" s="78" t="s">
        <v>118</v>
      </c>
    </row>
    <row r="85" spans="2:63" s="30" customFormat="1" ht="29.25" customHeight="1">
      <c r="B85" s="31"/>
      <c r="C85" s="80" t="s">
        <v>88</v>
      </c>
      <c r="I85" s="148"/>
      <c r="J85" s="158">
        <f>BK85</f>
        <v>0</v>
      </c>
      <c r="L85" s="31"/>
      <c r="M85" s="79"/>
      <c r="N85" s="69"/>
      <c r="O85" s="69"/>
      <c r="P85" s="159">
        <f>P86+P237+P253</f>
        <v>0</v>
      </c>
      <c r="Q85" s="69"/>
      <c r="R85" s="159">
        <f>R86+R237+R253</f>
        <v>207.37585114742</v>
      </c>
      <c r="S85" s="69"/>
      <c r="T85" s="160">
        <f>T86+T237+T253</f>
        <v>24.9396</v>
      </c>
      <c r="AT85" s="11" t="s">
        <v>71</v>
      </c>
      <c r="AU85" s="11" t="s">
        <v>89</v>
      </c>
      <c r="BK85" s="161">
        <f>BK86+BK237+BK253</f>
        <v>0</v>
      </c>
    </row>
    <row r="86" spans="2:63" s="162" customFormat="1" ht="36.75" customHeight="1">
      <c r="B86" s="163"/>
      <c r="D86" s="164" t="s">
        <v>71</v>
      </c>
      <c r="E86" s="165" t="s">
        <v>119</v>
      </c>
      <c r="F86" s="165" t="s">
        <v>120</v>
      </c>
      <c r="I86" s="166"/>
      <c r="J86" s="167">
        <f>BK86</f>
        <v>0</v>
      </c>
      <c r="L86" s="163"/>
      <c r="M86" s="168"/>
      <c r="N86" s="169"/>
      <c r="O86" s="169"/>
      <c r="P86" s="170">
        <f>P87+P128+P151+P184+P199+P209+P232</f>
        <v>0</v>
      </c>
      <c r="Q86" s="169"/>
      <c r="R86" s="170">
        <f>R87+R128+R151+R184+R199+R209+R232</f>
        <v>206.31868545242</v>
      </c>
      <c r="S86" s="169"/>
      <c r="T86" s="171">
        <f>T87+T128+T151+T184+T199+T209+T232</f>
        <v>24.9396</v>
      </c>
      <c r="AR86" s="164" t="s">
        <v>23</v>
      </c>
      <c r="AT86" s="172" t="s">
        <v>71</v>
      </c>
      <c r="AU86" s="172" t="s">
        <v>72</v>
      </c>
      <c r="AY86" s="164" t="s">
        <v>121</v>
      </c>
      <c r="BK86" s="173">
        <f>BK87+BK128+BK151+BK184+BK199+BK209+BK232</f>
        <v>0</v>
      </c>
    </row>
    <row r="87" spans="2:63" s="162" customFormat="1" ht="19.5" customHeight="1">
      <c r="B87" s="163"/>
      <c r="D87" s="174" t="s">
        <v>71</v>
      </c>
      <c r="E87" s="175" t="s">
        <v>23</v>
      </c>
      <c r="F87" s="175" t="s">
        <v>122</v>
      </c>
      <c r="I87" s="166"/>
      <c r="J87" s="176">
        <f>BK87</f>
        <v>0</v>
      </c>
      <c r="L87" s="163"/>
      <c r="M87" s="168"/>
      <c r="N87" s="169"/>
      <c r="O87" s="169"/>
      <c r="P87" s="170">
        <f>SUM(P88:P127)</f>
        <v>0</v>
      </c>
      <c r="Q87" s="169"/>
      <c r="R87" s="170">
        <f>SUM(R88:R127)</f>
        <v>65.66282750399999</v>
      </c>
      <c r="S87" s="169"/>
      <c r="T87" s="171">
        <f>SUM(T88:T127)</f>
        <v>4.2299999999999995</v>
      </c>
      <c r="AR87" s="164" t="s">
        <v>23</v>
      </c>
      <c r="AT87" s="172" t="s">
        <v>71</v>
      </c>
      <c r="AU87" s="172" t="s">
        <v>23</v>
      </c>
      <c r="AY87" s="164" t="s">
        <v>121</v>
      </c>
      <c r="BK87" s="173">
        <f>SUM(BK88:BK127)</f>
        <v>0</v>
      </c>
    </row>
    <row r="88" spans="2:65" s="30" customFormat="1" ht="20.25" customHeight="1">
      <c r="B88" s="177"/>
      <c r="C88" s="178" t="s">
        <v>23</v>
      </c>
      <c r="D88" s="178" t="s">
        <v>123</v>
      </c>
      <c r="E88" s="179" t="s">
        <v>124</v>
      </c>
      <c r="F88" s="180" t="s">
        <v>125</v>
      </c>
      <c r="G88" s="181" t="s">
        <v>126</v>
      </c>
      <c r="H88" s="182">
        <v>18</v>
      </c>
      <c r="I88" s="183"/>
      <c r="J88" s="184">
        <f>ROUND(I88*H88,2)</f>
        <v>0</v>
      </c>
      <c r="K88" s="180" t="s">
        <v>127</v>
      </c>
      <c r="L88" s="31"/>
      <c r="M88" s="185"/>
      <c r="N88" s="186" t="s">
        <v>43</v>
      </c>
      <c r="O88" s="32"/>
      <c r="P88" s="187">
        <f>O88*H88</f>
        <v>0</v>
      </c>
      <c r="Q88" s="187">
        <v>0</v>
      </c>
      <c r="R88" s="187">
        <f>Q88*H88</f>
        <v>0</v>
      </c>
      <c r="S88" s="187">
        <v>0.235</v>
      </c>
      <c r="T88" s="188">
        <f>S88*H88</f>
        <v>4.2299999999999995</v>
      </c>
      <c r="AR88" s="11" t="s">
        <v>128</v>
      </c>
      <c r="AT88" s="11" t="s">
        <v>123</v>
      </c>
      <c r="AU88" s="11" t="s">
        <v>83</v>
      </c>
      <c r="AY88" s="11" t="s">
        <v>121</v>
      </c>
      <c r="BE88" s="189">
        <f>IF(N88="základní",J88,0)</f>
        <v>0</v>
      </c>
      <c r="BF88" s="189">
        <f>IF(N88="snížená",J88,0)</f>
        <v>0</v>
      </c>
      <c r="BG88" s="189">
        <f>IF(N88="zákl. přenesená",J88,0)</f>
        <v>0</v>
      </c>
      <c r="BH88" s="189">
        <f>IF(N88="sníž. přenesená",J88,0)</f>
        <v>0</v>
      </c>
      <c r="BI88" s="189">
        <f>IF(N88="nulová",J88,0)</f>
        <v>0</v>
      </c>
      <c r="BJ88" s="11" t="s">
        <v>23</v>
      </c>
      <c r="BK88" s="189">
        <f>ROUND(I88*H88,2)</f>
        <v>0</v>
      </c>
      <c r="BL88" s="11" t="s">
        <v>128</v>
      </c>
      <c r="BM88" s="11" t="s">
        <v>129</v>
      </c>
    </row>
    <row r="89" spans="2:51" s="190" customFormat="1" ht="20.25" customHeight="1">
      <c r="B89" s="191"/>
      <c r="D89" s="192" t="s">
        <v>130</v>
      </c>
      <c r="E89" s="193"/>
      <c r="F89" s="194" t="s">
        <v>131</v>
      </c>
      <c r="H89" s="195">
        <v>18</v>
      </c>
      <c r="I89" s="196"/>
      <c r="L89" s="191"/>
      <c r="M89" s="197"/>
      <c r="N89" s="198"/>
      <c r="O89" s="198"/>
      <c r="P89" s="198"/>
      <c r="Q89" s="198"/>
      <c r="R89" s="198"/>
      <c r="S89" s="198"/>
      <c r="T89" s="199"/>
      <c r="AT89" s="200" t="s">
        <v>130</v>
      </c>
      <c r="AU89" s="200" t="s">
        <v>83</v>
      </c>
      <c r="AV89" s="190" t="s">
        <v>83</v>
      </c>
      <c r="AW89" s="190" t="s">
        <v>36</v>
      </c>
      <c r="AX89" s="190" t="s">
        <v>23</v>
      </c>
      <c r="AY89" s="200" t="s">
        <v>121</v>
      </c>
    </row>
    <row r="90" spans="2:65" s="30" customFormat="1" ht="20.25" customHeight="1">
      <c r="B90" s="177"/>
      <c r="C90" s="178" t="s">
        <v>83</v>
      </c>
      <c r="D90" s="178" t="s">
        <v>123</v>
      </c>
      <c r="E90" s="179" t="s">
        <v>132</v>
      </c>
      <c r="F90" s="180" t="s">
        <v>133</v>
      </c>
      <c r="G90" s="181" t="s">
        <v>134</v>
      </c>
      <c r="H90" s="182">
        <v>8</v>
      </c>
      <c r="I90" s="183"/>
      <c r="J90" s="184">
        <f>ROUND(I90*H90,2)</f>
        <v>0</v>
      </c>
      <c r="K90" s="180" t="s">
        <v>127</v>
      </c>
      <c r="L90" s="31"/>
      <c r="M90" s="185"/>
      <c r="N90" s="186" t="s">
        <v>43</v>
      </c>
      <c r="O90" s="32"/>
      <c r="P90" s="187">
        <f>O90*H90</f>
        <v>0</v>
      </c>
      <c r="Q90" s="187">
        <v>0.021022548</v>
      </c>
      <c r="R90" s="187">
        <f>Q90*H90</f>
        <v>0.168180384</v>
      </c>
      <c r="S90" s="187">
        <v>0</v>
      </c>
      <c r="T90" s="188">
        <f>S90*H90</f>
        <v>0</v>
      </c>
      <c r="AR90" s="11" t="s">
        <v>128</v>
      </c>
      <c r="AT90" s="11" t="s">
        <v>123</v>
      </c>
      <c r="AU90" s="11" t="s">
        <v>83</v>
      </c>
      <c r="AY90" s="11" t="s">
        <v>121</v>
      </c>
      <c r="BE90" s="189">
        <f>IF(N90="základní",J90,0)</f>
        <v>0</v>
      </c>
      <c r="BF90" s="189">
        <f>IF(N90="snížená",J90,0)</f>
        <v>0</v>
      </c>
      <c r="BG90" s="189">
        <f>IF(N90="zákl. přenesená",J90,0)</f>
        <v>0</v>
      </c>
      <c r="BH90" s="189">
        <f>IF(N90="sníž. přenesená",J90,0)</f>
        <v>0</v>
      </c>
      <c r="BI90" s="189">
        <f>IF(N90="nulová",J90,0)</f>
        <v>0</v>
      </c>
      <c r="BJ90" s="11" t="s">
        <v>23</v>
      </c>
      <c r="BK90" s="189">
        <f>ROUND(I90*H90,2)</f>
        <v>0</v>
      </c>
      <c r="BL90" s="11" t="s">
        <v>128</v>
      </c>
      <c r="BM90" s="11" t="s">
        <v>135</v>
      </c>
    </row>
    <row r="91" spans="2:65" s="30" customFormat="1" ht="20.25" customHeight="1">
      <c r="B91" s="177"/>
      <c r="C91" s="178" t="s">
        <v>136</v>
      </c>
      <c r="D91" s="178" t="s">
        <v>123</v>
      </c>
      <c r="E91" s="179" t="s">
        <v>137</v>
      </c>
      <c r="F91" s="180" t="s">
        <v>138</v>
      </c>
      <c r="G91" s="181" t="s">
        <v>139</v>
      </c>
      <c r="H91" s="182">
        <v>200</v>
      </c>
      <c r="I91" s="183"/>
      <c r="J91" s="184">
        <f>ROUND(I91*H91,2)</f>
        <v>0</v>
      </c>
      <c r="K91" s="180" t="s">
        <v>127</v>
      </c>
      <c r="L91" s="31"/>
      <c r="M91" s="185"/>
      <c r="N91" s="186" t="s">
        <v>43</v>
      </c>
      <c r="O91" s="32"/>
      <c r="P91" s="187">
        <f>O91*H91</f>
        <v>0</v>
      </c>
      <c r="Q91" s="187">
        <v>0</v>
      </c>
      <c r="R91" s="187">
        <f>Q91*H91</f>
        <v>0</v>
      </c>
      <c r="S91" s="187">
        <v>0</v>
      </c>
      <c r="T91" s="188">
        <f>S91*H91</f>
        <v>0</v>
      </c>
      <c r="AR91" s="11" t="s">
        <v>128</v>
      </c>
      <c r="AT91" s="11" t="s">
        <v>123</v>
      </c>
      <c r="AU91" s="11" t="s">
        <v>83</v>
      </c>
      <c r="AY91" s="11" t="s">
        <v>121</v>
      </c>
      <c r="BE91" s="189">
        <f>IF(N91="základní",J91,0)</f>
        <v>0</v>
      </c>
      <c r="BF91" s="189">
        <f>IF(N91="snížená",J91,0)</f>
        <v>0</v>
      </c>
      <c r="BG91" s="189">
        <f>IF(N91="zákl. přenesená",J91,0)</f>
        <v>0</v>
      </c>
      <c r="BH91" s="189">
        <f>IF(N91="sníž. přenesená",J91,0)</f>
        <v>0</v>
      </c>
      <c r="BI91" s="189">
        <f>IF(N91="nulová",J91,0)</f>
        <v>0</v>
      </c>
      <c r="BJ91" s="11" t="s">
        <v>23</v>
      </c>
      <c r="BK91" s="189">
        <f>ROUND(I91*H91,2)</f>
        <v>0</v>
      </c>
      <c r="BL91" s="11" t="s">
        <v>128</v>
      </c>
      <c r="BM91" s="11" t="s">
        <v>140</v>
      </c>
    </row>
    <row r="92" spans="2:65" s="30" customFormat="1" ht="28.5" customHeight="1">
      <c r="B92" s="177"/>
      <c r="C92" s="178" t="s">
        <v>128</v>
      </c>
      <c r="D92" s="178" t="s">
        <v>123</v>
      </c>
      <c r="E92" s="179" t="s">
        <v>141</v>
      </c>
      <c r="F92" s="180" t="s">
        <v>142</v>
      </c>
      <c r="G92" s="181" t="s">
        <v>143</v>
      </c>
      <c r="H92" s="182">
        <v>20</v>
      </c>
      <c r="I92" s="183"/>
      <c r="J92" s="184">
        <f>ROUND(I92*H92,2)</f>
        <v>0</v>
      </c>
      <c r="K92" s="180" t="s">
        <v>127</v>
      </c>
      <c r="L92" s="31"/>
      <c r="M92" s="185"/>
      <c r="N92" s="186" t="s">
        <v>43</v>
      </c>
      <c r="O92" s="32"/>
      <c r="P92" s="187">
        <f>O92*H92</f>
        <v>0</v>
      </c>
      <c r="Q92" s="187">
        <v>0</v>
      </c>
      <c r="R92" s="187">
        <f>Q92*H92</f>
        <v>0</v>
      </c>
      <c r="S92" s="187">
        <v>0</v>
      </c>
      <c r="T92" s="188">
        <f>S92*H92</f>
        <v>0</v>
      </c>
      <c r="AR92" s="11" t="s">
        <v>128</v>
      </c>
      <c r="AT92" s="11" t="s">
        <v>123</v>
      </c>
      <c r="AU92" s="11" t="s">
        <v>83</v>
      </c>
      <c r="AY92" s="11" t="s">
        <v>121</v>
      </c>
      <c r="BE92" s="189">
        <f>IF(N92="základní",J92,0)</f>
        <v>0</v>
      </c>
      <c r="BF92" s="189">
        <f>IF(N92="snížená",J92,0)</f>
        <v>0</v>
      </c>
      <c r="BG92" s="189">
        <f>IF(N92="zákl. přenesená",J92,0)</f>
        <v>0</v>
      </c>
      <c r="BH92" s="189">
        <f>IF(N92="sníž. přenesená",J92,0)</f>
        <v>0</v>
      </c>
      <c r="BI92" s="189">
        <f>IF(N92="nulová",J92,0)</f>
        <v>0</v>
      </c>
      <c r="BJ92" s="11" t="s">
        <v>23</v>
      </c>
      <c r="BK92" s="189">
        <f>ROUND(I92*H92,2)</f>
        <v>0</v>
      </c>
      <c r="BL92" s="11" t="s">
        <v>128</v>
      </c>
      <c r="BM92" s="11" t="s">
        <v>144</v>
      </c>
    </row>
    <row r="93" spans="2:65" s="30" customFormat="1" ht="20.25" customHeight="1">
      <c r="B93" s="177"/>
      <c r="C93" s="178" t="s">
        <v>145</v>
      </c>
      <c r="D93" s="178" t="s">
        <v>123</v>
      </c>
      <c r="E93" s="179" t="s">
        <v>146</v>
      </c>
      <c r="F93" s="180" t="s">
        <v>147</v>
      </c>
      <c r="G93" s="181" t="s">
        <v>148</v>
      </c>
      <c r="H93" s="182">
        <v>124.8</v>
      </c>
      <c r="I93" s="183"/>
      <c r="J93" s="184">
        <f>ROUND(I93*H93,2)</f>
        <v>0</v>
      </c>
      <c r="K93" s="180" t="s">
        <v>127</v>
      </c>
      <c r="L93" s="31"/>
      <c r="M93" s="185"/>
      <c r="N93" s="186" t="s">
        <v>43</v>
      </c>
      <c r="O93" s="32"/>
      <c r="P93" s="187">
        <f>O93*H93</f>
        <v>0</v>
      </c>
      <c r="Q93" s="187">
        <v>0</v>
      </c>
      <c r="R93" s="187">
        <f>Q93*H93</f>
        <v>0</v>
      </c>
      <c r="S93" s="187">
        <v>0</v>
      </c>
      <c r="T93" s="188">
        <f>S93*H93</f>
        <v>0</v>
      </c>
      <c r="AR93" s="11" t="s">
        <v>128</v>
      </c>
      <c r="AT93" s="11" t="s">
        <v>123</v>
      </c>
      <c r="AU93" s="11" t="s">
        <v>83</v>
      </c>
      <c r="AY93" s="11" t="s">
        <v>121</v>
      </c>
      <c r="BE93" s="189">
        <f>IF(N93="základní",J93,0)</f>
        <v>0</v>
      </c>
      <c r="BF93" s="189">
        <f>IF(N93="snížená",J93,0)</f>
        <v>0</v>
      </c>
      <c r="BG93" s="189">
        <f>IF(N93="zákl. přenesená",J93,0)</f>
        <v>0</v>
      </c>
      <c r="BH93" s="189">
        <f>IF(N93="sníž. přenesená",J93,0)</f>
        <v>0</v>
      </c>
      <c r="BI93" s="189">
        <f>IF(N93="nulová",J93,0)</f>
        <v>0</v>
      </c>
      <c r="BJ93" s="11" t="s">
        <v>23</v>
      </c>
      <c r="BK93" s="189">
        <f>ROUND(I93*H93,2)</f>
        <v>0</v>
      </c>
      <c r="BL93" s="11" t="s">
        <v>128</v>
      </c>
      <c r="BM93" s="11" t="s">
        <v>149</v>
      </c>
    </row>
    <row r="94" spans="2:51" s="190" customFormat="1" ht="20.25" customHeight="1">
      <c r="B94" s="191"/>
      <c r="D94" s="201" t="s">
        <v>130</v>
      </c>
      <c r="E94" s="200"/>
      <c r="F94" s="202" t="s">
        <v>150</v>
      </c>
      <c r="H94" s="203">
        <v>36</v>
      </c>
      <c r="I94" s="196"/>
      <c r="L94" s="191"/>
      <c r="M94" s="197"/>
      <c r="N94" s="198"/>
      <c r="O94" s="198"/>
      <c r="P94" s="198"/>
      <c r="Q94" s="198"/>
      <c r="R94" s="198"/>
      <c r="S94" s="198"/>
      <c r="T94" s="199"/>
      <c r="AT94" s="200" t="s">
        <v>130</v>
      </c>
      <c r="AU94" s="200" t="s">
        <v>83</v>
      </c>
      <c r="AV94" s="190" t="s">
        <v>83</v>
      </c>
      <c r="AW94" s="190" t="s">
        <v>36</v>
      </c>
      <c r="AX94" s="190" t="s">
        <v>72</v>
      </c>
      <c r="AY94" s="200" t="s">
        <v>121</v>
      </c>
    </row>
    <row r="95" spans="2:51" s="190" customFormat="1" ht="20.25" customHeight="1">
      <c r="B95" s="191"/>
      <c r="D95" s="201" t="s">
        <v>130</v>
      </c>
      <c r="E95" s="200"/>
      <c r="F95" s="202" t="s">
        <v>151</v>
      </c>
      <c r="H95" s="203">
        <v>88.8</v>
      </c>
      <c r="I95" s="196"/>
      <c r="L95" s="191"/>
      <c r="M95" s="197"/>
      <c r="N95" s="198"/>
      <c r="O95" s="198"/>
      <c r="P95" s="198"/>
      <c r="Q95" s="198"/>
      <c r="R95" s="198"/>
      <c r="S95" s="198"/>
      <c r="T95" s="199"/>
      <c r="AT95" s="200" t="s">
        <v>130</v>
      </c>
      <c r="AU95" s="200" t="s">
        <v>83</v>
      </c>
      <c r="AV95" s="190" t="s">
        <v>83</v>
      </c>
      <c r="AW95" s="190" t="s">
        <v>36</v>
      </c>
      <c r="AX95" s="190" t="s">
        <v>72</v>
      </c>
      <c r="AY95" s="200" t="s">
        <v>121</v>
      </c>
    </row>
    <row r="96" spans="2:51" s="204" customFormat="1" ht="20.25" customHeight="1">
      <c r="B96" s="205"/>
      <c r="D96" s="192" t="s">
        <v>130</v>
      </c>
      <c r="E96" s="206"/>
      <c r="F96" s="207" t="s">
        <v>152</v>
      </c>
      <c r="H96" s="208">
        <v>124.8</v>
      </c>
      <c r="I96" s="209"/>
      <c r="L96" s="205"/>
      <c r="M96" s="210"/>
      <c r="N96" s="211"/>
      <c r="O96" s="211"/>
      <c r="P96" s="211"/>
      <c r="Q96" s="211"/>
      <c r="R96" s="211"/>
      <c r="S96" s="211"/>
      <c r="T96" s="212"/>
      <c r="AT96" s="213" t="s">
        <v>130</v>
      </c>
      <c r="AU96" s="213" t="s">
        <v>83</v>
      </c>
      <c r="AV96" s="204" t="s">
        <v>128</v>
      </c>
      <c r="AW96" s="204" t="s">
        <v>36</v>
      </c>
      <c r="AX96" s="204" t="s">
        <v>23</v>
      </c>
      <c r="AY96" s="213" t="s">
        <v>121</v>
      </c>
    </row>
    <row r="97" spans="2:65" s="30" customFormat="1" ht="20.25" customHeight="1">
      <c r="B97" s="177"/>
      <c r="C97" s="178" t="s">
        <v>153</v>
      </c>
      <c r="D97" s="178" t="s">
        <v>123</v>
      </c>
      <c r="E97" s="179" t="s">
        <v>154</v>
      </c>
      <c r="F97" s="180" t="s">
        <v>155</v>
      </c>
      <c r="G97" s="181" t="s">
        <v>148</v>
      </c>
      <c r="H97" s="182">
        <v>15</v>
      </c>
      <c r="I97" s="183"/>
      <c r="J97" s="184">
        <f>ROUND(I97*H97,2)</f>
        <v>0</v>
      </c>
      <c r="K97" s="180" t="s">
        <v>127</v>
      </c>
      <c r="L97" s="31"/>
      <c r="M97" s="185"/>
      <c r="N97" s="186" t="s">
        <v>43</v>
      </c>
      <c r="O97" s="32"/>
      <c r="P97" s="187">
        <f>O97*H97</f>
        <v>0</v>
      </c>
      <c r="Q97" s="187">
        <v>0</v>
      </c>
      <c r="R97" s="187">
        <f>Q97*H97</f>
        <v>0</v>
      </c>
      <c r="S97" s="187">
        <v>0</v>
      </c>
      <c r="T97" s="188">
        <f>S97*H97</f>
        <v>0</v>
      </c>
      <c r="AR97" s="11" t="s">
        <v>128</v>
      </c>
      <c r="AT97" s="11" t="s">
        <v>123</v>
      </c>
      <c r="AU97" s="11" t="s">
        <v>83</v>
      </c>
      <c r="AY97" s="11" t="s">
        <v>121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11" t="s">
        <v>23</v>
      </c>
      <c r="BK97" s="189">
        <f>ROUND(I97*H97,2)</f>
        <v>0</v>
      </c>
      <c r="BL97" s="11" t="s">
        <v>128</v>
      </c>
      <c r="BM97" s="11" t="s">
        <v>156</v>
      </c>
    </row>
    <row r="98" spans="2:51" s="190" customFormat="1" ht="20.25" customHeight="1">
      <c r="B98" s="191"/>
      <c r="D98" s="192" t="s">
        <v>130</v>
      </c>
      <c r="E98" s="193"/>
      <c r="F98" s="194" t="s">
        <v>157</v>
      </c>
      <c r="H98" s="195">
        <v>15</v>
      </c>
      <c r="I98" s="196"/>
      <c r="L98" s="191"/>
      <c r="M98" s="197"/>
      <c r="N98" s="198"/>
      <c r="O98" s="198"/>
      <c r="P98" s="198"/>
      <c r="Q98" s="198"/>
      <c r="R98" s="198"/>
      <c r="S98" s="198"/>
      <c r="T98" s="199"/>
      <c r="AT98" s="200" t="s">
        <v>130</v>
      </c>
      <c r="AU98" s="200" t="s">
        <v>83</v>
      </c>
      <c r="AV98" s="190" t="s">
        <v>83</v>
      </c>
      <c r="AW98" s="190" t="s">
        <v>36</v>
      </c>
      <c r="AX98" s="190" t="s">
        <v>23</v>
      </c>
      <c r="AY98" s="200" t="s">
        <v>121</v>
      </c>
    </row>
    <row r="99" spans="2:65" s="30" customFormat="1" ht="20.25" customHeight="1">
      <c r="B99" s="177"/>
      <c r="C99" s="178" t="s">
        <v>158</v>
      </c>
      <c r="D99" s="178" t="s">
        <v>123</v>
      </c>
      <c r="E99" s="179" t="s">
        <v>159</v>
      </c>
      <c r="F99" s="180" t="s">
        <v>160</v>
      </c>
      <c r="G99" s="181" t="s">
        <v>148</v>
      </c>
      <c r="H99" s="182">
        <v>34.752</v>
      </c>
      <c r="I99" s="183"/>
      <c r="J99" s="184">
        <f>ROUND(I99*H99,2)</f>
        <v>0</v>
      </c>
      <c r="K99" s="180" t="s">
        <v>127</v>
      </c>
      <c r="L99" s="31"/>
      <c r="M99" s="185"/>
      <c r="N99" s="186" t="s">
        <v>43</v>
      </c>
      <c r="O99" s="32"/>
      <c r="P99" s="187">
        <f>O99*H99</f>
        <v>0</v>
      </c>
      <c r="Q99" s="187">
        <v>0</v>
      </c>
      <c r="R99" s="187">
        <f>Q99*H99</f>
        <v>0</v>
      </c>
      <c r="S99" s="187">
        <v>0</v>
      </c>
      <c r="T99" s="188">
        <f>S99*H99</f>
        <v>0</v>
      </c>
      <c r="AR99" s="11" t="s">
        <v>128</v>
      </c>
      <c r="AT99" s="11" t="s">
        <v>123</v>
      </c>
      <c r="AU99" s="11" t="s">
        <v>83</v>
      </c>
      <c r="AY99" s="11" t="s">
        <v>121</v>
      </c>
      <c r="BE99" s="189">
        <f>IF(N99="základní",J99,0)</f>
        <v>0</v>
      </c>
      <c r="BF99" s="189">
        <f>IF(N99="snížená",J99,0)</f>
        <v>0</v>
      </c>
      <c r="BG99" s="189">
        <f>IF(N99="zákl. přenesená",J99,0)</f>
        <v>0</v>
      </c>
      <c r="BH99" s="189">
        <f>IF(N99="sníž. přenesená",J99,0)</f>
        <v>0</v>
      </c>
      <c r="BI99" s="189">
        <f>IF(N99="nulová",J99,0)</f>
        <v>0</v>
      </c>
      <c r="BJ99" s="11" t="s">
        <v>23</v>
      </c>
      <c r="BK99" s="189">
        <f>ROUND(I99*H99,2)</f>
        <v>0</v>
      </c>
      <c r="BL99" s="11" t="s">
        <v>128</v>
      </c>
      <c r="BM99" s="11" t="s">
        <v>161</v>
      </c>
    </row>
    <row r="100" spans="2:51" s="190" customFormat="1" ht="20.25" customHeight="1">
      <c r="B100" s="191"/>
      <c r="D100" s="201" t="s">
        <v>130</v>
      </c>
      <c r="E100" s="200"/>
      <c r="F100" s="202" t="s">
        <v>162</v>
      </c>
      <c r="H100" s="203">
        <v>6.912</v>
      </c>
      <c r="I100" s="196"/>
      <c r="L100" s="191"/>
      <c r="M100" s="197"/>
      <c r="N100" s="198"/>
      <c r="O100" s="198"/>
      <c r="P100" s="198"/>
      <c r="Q100" s="198"/>
      <c r="R100" s="198"/>
      <c r="S100" s="198"/>
      <c r="T100" s="199"/>
      <c r="AT100" s="200" t="s">
        <v>130</v>
      </c>
      <c r="AU100" s="200" t="s">
        <v>83</v>
      </c>
      <c r="AV100" s="190" t="s">
        <v>83</v>
      </c>
      <c r="AW100" s="190" t="s">
        <v>36</v>
      </c>
      <c r="AX100" s="190" t="s">
        <v>72</v>
      </c>
      <c r="AY100" s="200" t="s">
        <v>121</v>
      </c>
    </row>
    <row r="101" spans="2:51" s="190" customFormat="1" ht="20.25" customHeight="1">
      <c r="B101" s="191"/>
      <c r="D101" s="201" t="s">
        <v>130</v>
      </c>
      <c r="E101" s="200"/>
      <c r="F101" s="202" t="s">
        <v>163</v>
      </c>
      <c r="H101" s="203">
        <v>22.68</v>
      </c>
      <c r="I101" s="196"/>
      <c r="L101" s="191"/>
      <c r="M101" s="197"/>
      <c r="N101" s="198"/>
      <c r="O101" s="198"/>
      <c r="P101" s="198"/>
      <c r="Q101" s="198"/>
      <c r="R101" s="198"/>
      <c r="S101" s="198"/>
      <c r="T101" s="199"/>
      <c r="AT101" s="200" t="s">
        <v>130</v>
      </c>
      <c r="AU101" s="200" t="s">
        <v>83</v>
      </c>
      <c r="AV101" s="190" t="s">
        <v>83</v>
      </c>
      <c r="AW101" s="190" t="s">
        <v>36</v>
      </c>
      <c r="AX101" s="190" t="s">
        <v>72</v>
      </c>
      <c r="AY101" s="200" t="s">
        <v>121</v>
      </c>
    </row>
    <row r="102" spans="2:51" s="190" customFormat="1" ht="20.25" customHeight="1">
      <c r="B102" s="191"/>
      <c r="D102" s="201" t="s">
        <v>130</v>
      </c>
      <c r="E102" s="200"/>
      <c r="F102" s="202" t="s">
        <v>164</v>
      </c>
      <c r="H102" s="203">
        <v>5.16</v>
      </c>
      <c r="I102" s="196"/>
      <c r="L102" s="191"/>
      <c r="M102" s="197"/>
      <c r="N102" s="198"/>
      <c r="O102" s="198"/>
      <c r="P102" s="198"/>
      <c r="Q102" s="198"/>
      <c r="R102" s="198"/>
      <c r="S102" s="198"/>
      <c r="T102" s="199"/>
      <c r="AT102" s="200" t="s">
        <v>130</v>
      </c>
      <c r="AU102" s="200" t="s">
        <v>83</v>
      </c>
      <c r="AV102" s="190" t="s">
        <v>83</v>
      </c>
      <c r="AW102" s="190" t="s">
        <v>36</v>
      </c>
      <c r="AX102" s="190" t="s">
        <v>72</v>
      </c>
      <c r="AY102" s="200" t="s">
        <v>121</v>
      </c>
    </row>
    <row r="103" spans="2:51" s="204" customFormat="1" ht="20.25" customHeight="1">
      <c r="B103" s="205"/>
      <c r="D103" s="192" t="s">
        <v>130</v>
      </c>
      <c r="E103" s="206"/>
      <c r="F103" s="207" t="s">
        <v>152</v>
      </c>
      <c r="H103" s="208">
        <v>34.752</v>
      </c>
      <c r="I103" s="209"/>
      <c r="L103" s="205"/>
      <c r="M103" s="210"/>
      <c r="N103" s="211"/>
      <c r="O103" s="211"/>
      <c r="P103" s="211"/>
      <c r="Q103" s="211"/>
      <c r="R103" s="211"/>
      <c r="S103" s="211"/>
      <c r="T103" s="212"/>
      <c r="AT103" s="213" t="s">
        <v>130</v>
      </c>
      <c r="AU103" s="213" t="s">
        <v>83</v>
      </c>
      <c r="AV103" s="204" t="s">
        <v>128</v>
      </c>
      <c r="AW103" s="204" t="s">
        <v>36</v>
      </c>
      <c r="AX103" s="204" t="s">
        <v>23</v>
      </c>
      <c r="AY103" s="213" t="s">
        <v>121</v>
      </c>
    </row>
    <row r="104" spans="2:65" s="30" customFormat="1" ht="20.25" customHeight="1">
      <c r="B104" s="177"/>
      <c r="C104" s="178" t="s">
        <v>165</v>
      </c>
      <c r="D104" s="178" t="s">
        <v>123</v>
      </c>
      <c r="E104" s="179" t="s">
        <v>166</v>
      </c>
      <c r="F104" s="180" t="s">
        <v>167</v>
      </c>
      <c r="G104" s="181" t="s">
        <v>126</v>
      </c>
      <c r="H104" s="182">
        <v>31.2</v>
      </c>
      <c r="I104" s="183"/>
      <c r="J104" s="184">
        <f>ROUND(I104*H104,2)</f>
        <v>0</v>
      </c>
      <c r="K104" s="180" t="s">
        <v>127</v>
      </c>
      <c r="L104" s="31"/>
      <c r="M104" s="185"/>
      <c r="N104" s="186" t="s">
        <v>43</v>
      </c>
      <c r="O104" s="32"/>
      <c r="P104" s="187">
        <f>O104*H104</f>
        <v>0</v>
      </c>
      <c r="Q104" s="187">
        <v>0.000701</v>
      </c>
      <c r="R104" s="187">
        <f>Q104*H104</f>
        <v>0.0218712</v>
      </c>
      <c r="S104" s="187">
        <v>0</v>
      </c>
      <c r="T104" s="188">
        <f>S104*H104</f>
        <v>0</v>
      </c>
      <c r="AR104" s="11" t="s">
        <v>128</v>
      </c>
      <c r="AT104" s="11" t="s">
        <v>123</v>
      </c>
      <c r="AU104" s="11" t="s">
        <v>83</v>
      </c>
      <c r="AY104" s="11" t="s">
        <v>121</v>
      </c>
      <c r="BE104" s="189">
        <f>IF(N104="základní",J104,0)</f>
        <v>0</v>
      </c>
      <c r="BF104" s="189">
        <f>IF(N104="snížená",J104,0)</f>
        <v>0</v>
      </c>
      <c r="BG104" s="189">
        <f>IF(N104="zákl. přenesená",J104,0)</f>
        <v>0</v>
      </c>
      <c r="BH104" s="189">
        <f>IF(N104="sníž. přenesená",J104,0)</f>
        <v>0</v>
      </c>
      <c r="BI104" s="189">
        <f>IF(N104="nulová",J104,0)</f>
        <v>0</v>
      </c>
      <c r="BJ104" s="11" t="s">
        <v>23</v>
      </c>
      <c r="BK104" s="189">
        <f>ROUND(I104*H104,2)</f>
        <v>0</v>
      </c>
      <c r="BL104" s="11" t="s">
        <v>128</v>
      </c>
      <c r="BM104" s="11" t="s">
        <v>168</v>
      </c>
    </row>
    <row r="105" spans="2:51" s="190" customFormat="1" ht="20.25" customHeight="1">
      <c r="B105" s="191"/>
      <c r="D105" s="192" t="s">
        <v>130</v>
      </c>
      <c r="E105" s="193"/>
      <c r="F105" s="194" t="s">
        <v>169</v>
      </c>
      <c r="H105" s="195">
        <v>31.2</v>
      </c>
      <c r="I105" s="196"/>
      <c r="L105" s="191"/>
      <c r="M105" s="197"/>
      <c r="N105" s="198"/>
      <c r="O105" s="198"/>
      <c r="P105" s="198"/>
      <c r="Q105" s="198"/>
      <c r="R105" s="198"/>
      <c r="S105" s="198"/>
      <c r="T105" s="199"/>
      <c r="AT105" s="200" t="s">
        <v>130</v>
      </c>
      <c r="AU105" s="200" t="s">
        <v>83</v>
      </c>
      <c r="AV105" s="190" t="s">
        <v>83</v>
      </c>
      <c r="AW105" s="190" t="s">
        <v>36</v>
      </c>
      <c r="AX105" s="190" t="s">
        <v>23</v>
      </c>
      <c r="AY105" s="200" t="s">
        <v>121</v>
      </c>
    </row>
    <row r="106" spans="2:65" s="30" customFormat="1" ht="20.25" customHeight="1">
      <c r="B106" s="177"/>
      <c r="C106" s="178" t="s">
        <v>170</v>
      </c>
      <c r="D106" s="178" t="s">
        <v>123</v>
      </c>
      <c r="E106" s="179" t="s">
        <v>171</v>
      </c>
      <c r="F106" s="180" t="s">
        <v>172</v>
      </c>
      <c r="G106" s="181" t="s">
        <v>126</v>
      </c>
      <c r="H106" s="182">
        <v>31.2</v>
      </c>
      <c r="I106" s="183"/>
      <c r="J106" s="184">
        <f>ROUND(I106*H106,2)</f>
        <v>0</v>
      </c>
      <c r="K106" s="180" t="s">
        <v>127</v>
      </c>
      <c r="L106" s="31"/>
      <c r="M106" s="185"/>
      <c r="N106" s="186" t="s">
        <v>43</v>
      </c>
      <c r="O106" s="32"/>
      <c r="P106" s="187">
        <f>O106*H106</f>
        <v>0</v>
      </c>
      <c r="Q106" s="187">
        <v>0</v>
      </c>
      <c r="R106" s="187">
        <f>Q106*H106</f>
        <v>0</v>
      </c>
      <c r="S106" s="187">
        <v>0</v>
      </c>
      <c r="T106" s="188">
        <f>S106*H106</f>
        <v>0</v>
      </c>
      <c r="AR106" s="11" t="s">
        <v>128</v>
      </c>
      <c r="AT106" s="11" t="s">
        <v>123</v>
      </c>
      <c r="AU106" s="11" t="s">
        <v>83</v>
      </c>
      <c r="AY106" s="11" t="s">
        <v>121</v>
      </c>
      <c r="BE106" s="189">
        <f>IF(N106="základní",J106,0)</f>
        <v>0</v>
      </c>
      <c r="BF106" s="189">
        <f>IF(N106="snížená",J106,0)</f>
        <v>0</v>
      </c>
      <c r="BG106" s="189">
        <f>IF(N106="zákl. přenesená",J106,0)</f>
        <v>0</v>
      </c>
      <c r="BH106" s="189">
        <f>IF(N106="sníž. přenesená",J106,0)</f>
        <v>0</v>
      </c>
      <c r="BI106" s="189">
        <f>IF(N106="nulová",J106,0)</f>
        <v>0</v>
      </c>
      <c r="BJ106" s="11" t="s">
        <v>23</v>
      </c>
      <c r="BK106" s="189">
        <f>ROUND(I106*H106,2)</f>
        <v>0</v>
      </c>
      <c r="BL106" s="11" t="s">
        <v>128</v>
      </c>
      <c r="BM106" s="11" t="s">
        <v>173</v>
      </c>
    </row>
    <row r="107" spans="2:65" s="30" customFormat="1" ht="20.25" customHeight="1">
      <c r="B107" s="177"/>
      <c r="C107" s="178" t="s">
        <v>27</v>
      </c>
      <c r="D107" s="178" t="s">
        <v>123</v>
      </c>
      <c r="E107" s="179" t="s">
        <v>174</v>
      </c>
      <c r="F107" s="180" t="s">
        <v>175</v>
      </c>
      <c r="G107" s="181" t="s">
        <v>126</v>
      </c>
      <c r="H107" s="182">
        <v>31.2</v>
      </c>
      <c r="I107" s="183"/>
      <c r="J107" s="184">
        <f>ROUND(I107*H107,2)</f>
        <v>0</v>
      </c>
      <c r="K107" s="180" t="s">
        <v>127</v>
      </c>
      <c r="L107" s="31"/>
      <c r="M107" s="185"/>
      <c r="N107" s="186" t="s">
        <v>43</v>
      </c>
      <c r="O107" s="32"/>
      <c r="P107" s="187">
        <f>O107*H107</f>
        <v>0</v>
      </c>
      <c r="Q107" s="187">
        <v>0.0007941</v>
      </c>
      <c r="R107" s="187">
        <f>Q107*H107</f>
        <v>0.024775919999999996</v>
      </c>
      <c r="S107" s="187">
        <v>0</v>
      </c>
      <c r="T107" s="188">
        <f>S107*H107</f>
        <v>0</v>
      </c>
      <c r="AR107" s="11" t="s">
        <v>128</v>
      </c>
      <c r="AT107" s="11" t="s">
        <v>123</v>
      </c>
      <c r="AU107" s="11" t="s">
        <v>83</v>
      </c>
      <c r="AY107" s="11" t="s">
        <v>121</v>
      </c>
      <c r="BE107" s="189">
        <f>IF(N107="základní",J107,0)</f>
        <v>0</v>
      </c>
      <c r="BF107" s="189">
        <f>IF(N107="snížená",J107,0)</f>
        <v>0</v>
      </c>
      <c r="BG107" s="189">
        <f>IF(N107="zákl. přenesená",J107,0)</f>
        <v>0</v>
      </c>
      <c r="BH107" s="189">
        <f>IF(N107="sníž. přenesená",J107,0)</f>
        <v>0</v>
      </c>
      <c r="BI107" s="189">
        <f>IF(N107="nulová",J107,0)</f>
        <v>0</v>
      </c>
      <c r="BJ107" s="11" t="s">
        <v>23</v>
      </c>
      <c r="BK107" s="189">
        <f>ROUND(I107*H107,2)</f>
        <v>0</v>
      </c>
      <c r="BL107" s="11" t="s">
        <v>128</v>
      </c>
      <c r="BM107" s="11" t="s">
        <v>176</v>
      </c>
    </row>
    <row r="108" spans="2:65" s="30" customFormat="1" ht="20.25" customHeight="1">
      <c r="B108" s="177"/>
      <c r="C108" s="178" t="s">
        <v>177</v>
      </c>
      <c r="D108" s="178" t="s">
        <v>123</v>
      </c>
      <c r="E108" s="179" t="s">
        <v>178</v>
      </c>
      <c r="F108" s="180" t="s">
        <v>179</v>
      </c>
      <c r="G108" s="181" t="s">
        <v>126</v>
      </c>
      <c r="H108" s="182">
        <v>31.2</v>
      </c>
      <c r="I108" s="183"/>
      <c r="J108" s="184">
        <f>ROUND(I108*H108,2)</f>
        <v>0</v>
      </c>
      <c r="K108" s="180" t="s">
        <v>127</v>
      </c>
      <c r="L108" s="31"/>
      <c r="M108" s="185"/>
      <c r="N108" s="186" t="s">
        <v>43</v>
      </c>
      <c r="O108" s="32"/>
      <c r="P108" s="187">
        <f>O108*H108</f>
        <v>0</v>
      </c>
      <c r="Q108" s="187">
        <v>0</v>
      </c>
      <c r="R108" s="187">
        <f>Q108*H108</f>
        <v>0</v>
      </c>
      <c r="S108" s="187">
        <v>0</v>
      </c>
      <c r="T108" s="188">
        <f>S108*H108</f>
        <v>0</v>
      </c>
      <c r="AR108" s="11" t="s">
        <v>128</v>
      </c>
      <c r="AT108" s="11" t="s">
        <v>123</v>
      </c>
      <c r="AU108" s="11" t="s">
        <v>83</v>
      </c>
      <c r="AY108" s="11" t="s">
        <v>121</v>
      </c>
      <c r="BE108" s="189">
        <f>IF(N108="základní",J108,0)</f>
        <v>0</v>
      </c>
      <c r="BF108" s="189">
        <f>IF(N108="snížená",J108,0)</f>
        <v>0</v>
      </c>
      <c r="BG108" s="189">
        <f>IF(N108="zákl. přenesená",J108,0)</f>
        <v>0</v>
      </c>
      <c r="BH108" s="189">
        <f>IF(N108="sníž. přenesená",J108,0)</f>
        <v>0</v>
      </c>
      <c r="BI108" s="189">
        <f>IF(N108="nulová",J108,0)</f>
        <v>0</v>
      </c>
      <c r="BJ108" s="11" t="s">
        <v>23</v>
      </c>
      <c r="BK108" s="189">
        <f>ROUND(I108*H108,2)</f>
        <v>0</v>
      </c>
      <c r="BL108" s="11" t="s">
        <v>128</v>
      </c>
      <c r="BM108" s="11" t="s">
        <v>180</v>
      </c>
    </row>
    <row r="109" spans="2:65" s="30" customFormat="1" ht="20.25" customHeight="1">
      <c r="B109" s="177"/>
      <c r="C109" s="178" t="s">
        <v>181</v>
      </c>
      <c r="D109" s="178" t="s">
        <v>123</v>
      </c>
      <c r="E109" s="179" t="s">
        <v>182</v>
      </c>
      <c r="F109" s="180" t="s">
        <v>183</v>
      </c>
      <c r="G109" s="181" t="s">
        <v>148</v>
      </c>
      <c r="H109" s="182">
        <v>67.746</v>
      </c>
      <c r="I109" s="183"/>
      <c r="J109" s="184">
        <f>ROUND(I109*H109,2)</f>
        <v>0</v>
      </c>
      <c r="K109" s="180" t="s">
        <v>127</v>
      </c>
      <c r="L109" s="31"/>
      <c r="M109" s="185"/>
      <c r="N109" s="186" t="s">
        <v>43</v>
      </c>
      <c r="O109" s="32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AR109" s="11" t="s">
        <v>128</v>
      </c>
      <c r="AT109" s="11" t="s">
        <v>123</v>
      </c>
      <c r="AU109" s="11" t="s">
        <v>83</v>
      </c>
      <c r="AY109" s="11" t="s">
        <v>121</v>
      </c>
      <c r="BE109" s="189">
        <f>IF(N109="základní",J109,0)</f>
        <v>0</v>
      </c>
      <c r="BF109" s="189">
        <f>IF(N109="snížená",J109,0)</f>
        <v>0</v>
      </c>
      <c r="BG109" s="189">
        <f>IF(N109="zákl. přenesená",J109,0)</f>
        <v>0</v>
      </c>
      <c r="BH109" s="189">
        <f>IF(N109="sníž. přenesená",J109,0)</f>
        <v>0</v>
      </c>
      <c r="BI109" s="189">
        <f>IF(N109="nulová",J109,0)</f>
        <v>0</v>
      </c>
      <c r="BJ109" s="11" t="s">
        <v>23</v>
      </c>
      <c r="BK109" s="189">
        <f>ROUND(I109*H109,2)</f>
        <v>0</v>
      </c>
      <c r="BL109" s="11" t="s">
        <v>128</v>
      </c>
      <c r="BM109" s="11" t="s">
        <v>184</v>
      </c>
    </row>
    <row r="110" spans="2:51" s="190" customFormat="1" ht="20.25" customHeight="1">
      <c r="B110" s="191"/>
      <c r="D110" s="201" t="s">
        <v>130</v>
      </c>
      <c r="E110" s="200"/>
      <c r="F110" s="202" t="s">
        <v>185</v>
      </c>
      <c r="H110" s="203">
        <v>47.586</v>
      </c>
      <c r="I110" s="196"/>
      <c r="L110" s="191"/>
      <c r="M110" s="197"/>
      <c r="N110" s="198"/>
      <c r="O110" s="198"/>
      <c r="P110" s="198"/>
      <c r="Q110" s="198"/>
      <c r="R110" s="198"/>
      <c r="S110" s="198"/>
      <c r="T110" s="199"/>
      <c r="AT110" s="200" t="s">
        <v>130</v>
      </c>
      <c r="AU110" s="200" t="s">
        <v>83</v>
      </c>
      <c r="AV110" s="190" t="s">
        <v>83</v>
      </c>
      <c r="AW110" s="190" t="s">
        <v>36</v>
      </c>
      <c r="AX110" s="190" t="s">
        <v>72</v>
      </c>
      <c r="AY110" s="200" t="s">
        <v>121</v>
      </c>
    </row>
    <row r="111" spans="2:51" s="190" customFormat="1" ht="20.25" customHeight="1">
      <c r="B111" s="191"/>
      <c r="D111" s="201" t="s">
        <v>130</v>
      </c>
      <c r="E111" s="200"/>
      <c r="F111" s="202" t="s">
        <v>186</v>
      </c>
      <c r="H111" s="203">
        <v>20.16</v>
      </c>
      <c r="I111" s="196"/>
      <c r="L111" s="191"/>
      <c r="M111" s="197"/>
      <c r="N111" s="198"/>
      <c r="O111" s="198"/>
      <c r="P111" s="198"/>
      <c r="Q111" s="198"/>
      <c r="R111" s="198"/>
      <c r="S111" s="198"/>
      <c r="T111" s="199"/>
      <c r="AT111" s="200" t="s">
        <v>130</v>
      </c>
      <c r="AU111" s="200" t="s">
        <v>83</v>
      </c>
      <c r="AV111" s="190" t="s">
        <v>83</v>
      </c>
      <c r="AW111" s="190" t="s">
        <v>36</v>
      </c>
      <c r="AX111" s="190" t="s">
        <v>72</v>
      </c>
      <c r="AY111" s="200" t="s">
        <v>121</v>
      </c>
    </row>
    <row r="112" spans="2:51" s="204" customFormat="1" ht="20.25" customHeight="1">
      <c r="B112" s="205"/>
      <c r="D112" s="192" t="s">
        <v>130</v>
      </c>
      <c r="E112" s="206"/>
      <c r="F112" s="207" t="s">
        <v>152</v>
      </c>
      <c r="H112" s="208">
        <v>67.746</v>
      </c>
      <c r="I112" s="209"/>
      <c r="L112" s="205"/>
      <c r="M112" s="210"/>
      <c r="N112" s="211"/>
      <c r="O112" s="211"/>
      <c r="P112" s="211"/>
      <c r="Q112" s="211"/>
      <c r="R112" s="211"/>
      <c r="S112" s="211"/>
      <c r="T112" s="212"/>
      <c r="AT112" s="213" t="s">
        <v>130</v>
      </c>
      <c r="AU112" s="213" t="s">
        <v>83</v>
      </c>
      <c r="AV112" s="204" t="s">
        <v>128</v>
      </c>
      <c r="AW112" s="204" t="s">
        <v>36</v>
      </c>
      <c r="AX112" s="204" t="s">
        <v>23</v>
      </c>
      <c r="AY112" s="213" t="s">
        <v>121</v>
      </c>
    </row>
    <row r="113" spans="2:65" s="30" customFormat="1" ht="20.25" customHeight="1">
      <c r="B113" s="177"/>
      <c r="C113" s="178" t="s">
        <v>187</v>
      </c>
      <c r="D113" s="178" t="s">
        <v>123</v>
      </c>
      <c r="E113" s="179" t="s">
        <v>188</v>
      </c>
      <c r="F113" s="180" t="s">
        <v>189</v>
      </c>
      <c r="G113" s="181" t="s">
        <v>148</v>
      </c>
      <c r="H113" s="182">
        <v>88.52</v>
      </c>
      <c r="I113" s="183"/>
      <c r="J113" s="184">
        <f>ROUND(I113*H113,2)</f>
        <v>0</v>
      </c>
      <c r="K113" s="180" t="s">
        <v>127</v>
      </c>
      <c r="L113" s="31"/>
      <c r="M113" s="185"/>
      <c r="N113" s="186" t="s">
        <v>43</v>
      </c>
      <c r="O113" s="32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AR113" s="11" t="s">
        <v>128</v>
      </c>
      <c r="AT113" s="11" t="s">
        <v>123</v>
      </c>
      <c r="AU113" s="11" t="s">
        <v>83</v>
      </c>
      <c r="AY113" s="11" t="s">
        <v>121</v>
      </c>
      <c r="BE113" s="189">
        <f>IF(N113="základní",J113,0)</f>
        <v>0</v>
      </c>
      <c r="BF113" s="189">
        <f>IF(N113="snížená",J113,0)</f>
        <v>0</v>
      </c>
      <c r="BG113" s="189">
        <f>IF(N113="zákl. přenesená",J113,0)</f>
        <v>0</v>
      </c>
      <c r="BH113" s="189">
        <f>IF(N113="sníž. přenesená",J113,0)</f>
        <v>0</v>
      </c>
      <c r="BI113" s="189">
        <f>IF(N113="nulová",J113,0)</f>
        <v>0</v>
      </c>
      <c r="BJ113" s="11" t="s">
        <v>23</v>
      </c>
      <c r="BK113" s="189">
        <f>ROUND(I113*H113,2)</f>
        <v>0</v>
      </c>
      <c r="BL113" s="11" t="s">
        <v>128</v>
      </c>
      <c r="BM113" s="11" t="s">
        <v>190</v>
      </c>
    </row>
    <row r="114" spans="2:51" s="190" customFormat="1" ht="20.25" customHeight="1">
      <c r="B114" s="191"/>
      <c r="D114" s="192" t="s">
        <v>130</v>
      </c>
      <c r="E114" s="193"/>
      <c r="F114" s="194" t="s">
        <v>191</v>
      </c>
      <c r="H114" s="195">
        <v>88.52</v>
      </c>
      <c r="I114" s="196"/>
      <c r="L114" s="191"/>
      <c r="M114" s="197"/>
      <c r="N114" s="198"/>
      <c r="O114" s="198"/>
      <c r="P114" s="198"/>
      <c r="Q114" s="198"/>
      <c r="R114" s="198"/>
      <c r="S114" s="198"/>
      <c r="T114" s="199"/>
      <c r="AT114" s="200" t="s">
        <v>130</v>
      </c>
      <c r="AU114" s="200" t="s">
        <v>83</v>
      </c>
      <c r="AV114" s="190" t="s">
        <v>83</v>
      </c>
      <c r="AW114" s="190" t="s">
        <v>36</v>
      </c>
      <c r="AX114" s="190" t="s">
        <v>23</v>
      </c>
      <c r="AY114" s="200" t="s">
        <v>121</v>
      </c>
    </row>
    <row r="115" spans="2:65" s="30" customFormat="1" ht="28.5" customHeight="1">
      <c r="B115" s="177"/>
      <c r="C115" s="178" t="s">
        <v>192</v>
      </c>
      <c r="D115" s="178" t="s">
        <v>123</v>
      </c>
      <c r="E115" s="179" t="s">
        <v>193</v>
      </c>
      <c r="F115" s="180" t="s">
        <v>194</v>
      </c>
      <c r="G115" s="181" t="s">
        <v>148</v>
      </c>
      <c r="H115" s="182">
        <v>1327.8</v>
      </c>
      <c r="I115" s="183"/>
      <c r="J115" s="184">
        <f>ROUND(I115*H115,2)</f>
        <v>0</v>
      </c>
      <c r="K115" s="180" t="s">
        <v>127</v>
      </c>
      <c r="L115" s="31"/>
      <c r="M115" s="185"/>
      <c r="N115" s="186" t="s">
        <v>43</v>
      </c>
      <c r="O115" s="32"/>
      <c r="P115" s="187">
        <f>O115*H115</f>
        <v>0</v>
      </c>
      <c r="Q115" s="187">
        <v>0</v>
      </c>
      <c r="R115" s="187">
        <f>Q115*H115</f>
        <v>0</v>
      </c>
      <c r="S115" s="187">
        <v>0</v>
      </c>
      <c r="T115" s="188">
        <f>S115*H115</f>
        <v>0</v>
      </c>
      <c r="AR115" s="11" t="s">
        <v>128</v>
      </c>
      <c r="AT115" s="11" t="s">
        <v>123</v>
      </c>
      <c r="AU115" s="11" t="s">
        <v>83</v>
      </c>
      <c r="AY115" s="11" t="s">
        <v>121</v>
      </c>
      <c r="BE115" s="189">
        <f>IF(N115="základní",J115,0)</f>
        <v>0</v>
      </c>
      <c r="BF115" s="189">
        <f>IF(N115="snížená",J115,0)</f>
        <v>0</v>
      </c>
      <c r="BG115" s="189">
        <f>IF(N115="zákl. přenesená",J115,0)</f>
        <v>0</v>
      </c>
      <c r="BH115" s="189">
        <f>IF(N115="sníž. přenesená",J115,0)</f>
        <v>0</v>
      </c>
      <c r="BI115" s="189">
        <f>IF(N115="nulová",J115,0)</f>
        <v>0</v>
      </c>
      <c r="BJ115" s="11" t="s">
        <v>23</v>
      </c>
      <c r="BK115" s="189">
        <f>ROUND(I115*H115,2)</f>
        <v>0</v>
      </c>
      <c r="BL115" s="11" t="s">
        <v>128</v>
      </c>
      <c r="BM115" s="11" t="s">
        <v>195</v>
      </c>
    </row>
    <row r="116" spans="2:51" s="190" customFormat="1" ht="20.25" customHeight="1">
      <c r="B116" s="191"/>
      <c r="D116" s="201" t="s">
        <v>130</v>
      </c>
      <c r="E116" s="200"/>
      <c r="F116" s="202" t="s">
        <v>196</v>
      </c>
      <c r="H116" s="203">
        <v>88.52</v>
      </c>
      <c r="I116" s="196"/>
      <c r="L116" s="191"/>
      <c r="M116" s="197"/>
      <c r="N116" s="198"/>
      <c r="O116" s="198"/>
      <c r="P116" s="198"/>
      <c r="Q116" s="198"/>
      <c r="R116" s="198"/>
      <c r="S116" s="198"/>
      <c r="T116" s="199"/>
      <c r="AT116" s="200" t="s">
        <v>130</v>
      </c>
      <c r="AU116" s="200" t="s">
        <v>83</v>
      </c>
      <c r="AV116" s="190" t="s">
        <v>83</v>
      </c>
      <c r="AW116" s="190" t="s">
        <v>36</v>
      </c>
      <c r="AX116" s="190" t="s">
        <v>23</v>
      </c>
      <c r="AY116" s="200" t="s">
        <v>121</v>
      </c>
    </row>
    <row r="117" spans="2:51" s="190" customFormat="1" ht="20.25" customHeight="1">
      <c r="B117" s="191"/>
      <c r="D117" s="192" t="s">
        <v>130</v>
      </c>
      <c r="F117" s="194" t="s">
        <v>197</v>
      </c>
      <c r="H117" s="195">
        <v>1327.8</v>
      </c>
      <c r="I117" s="196"/>
      <c r="L117" s="191"/>
      <c r="M117" s="197"/>
      <c r="N117" s="198"/>
      <c r="O117" s="198"/>
      <c r="P117" s="198"/>
      <c r="Q117" s="198"/>
      <c r="R117" s="198"/>
      <c r="S117" s="198"/>
      <c r="T117" s="199"/>
      <c r="AT117" s="200" t="s">
        <v>130</v>
      </c>
      <c r="AU117" s="200" t="s">
        <v>83</v>
      </c>
      <c r="AV117" s="190" t="s">
        <v>83</v>
      </c>
      <c r="AW117" s="190" t="s">
        <v>6</v>
      </c>
      <c r="AX117" s="190" t="s">
        <v>23</v>
      </c>
      <c r="AY117" s="200" t="s">
        <v>121</v>
      </c>
    </row>
    <row r="118" spans="2:65" s="30" customFormat="1" ht="20.25" customHeight="1">
      <c r="B118" s="177"/>
      <c r="C118" s="178" t="s">
        <v>10</v>
      </c>
      <c r="D118" s="178" t="s">
        <v>123</v>
      </c>
      <c r="E118" s="179" t="s">
        <v>198</v>
      </c>
      <c r="F118" s="180" t="s">
        <v>199</v>
      </c>
      <c r="G118" s="181" t="s">
        <v>148</v>
      </c>
      <c r="H118" s="182">
        <v>88.52</v>
      </c>
      <c r="I118" s="183"/>
      <c r="J118" s="184">
        <f>ROUND(I118*H118,2)</f>
        <v>0</v>
      </c>
      <c r="K118" s="180" t="s">
        <v>127</v>
      </c>
      <c r="L118" s="31"/>
      <c r="M118" s="185"/>
      <c r="N118" s="186" t="s">
        <v>43</v>
      </c>
      <c r="O118" s="32"/>
      <c r="P118" s="187">
        <f>O118*H118</f>
        <v>0</v>
      </c>
      <c r="Q118" s="187">
        <v>0</v>
      </c>
      <c r="R118" s="187">
        <f>Q118*H118</f>
        <v>0</v>
      </c>
      <c r="S118" s="187">
        <v>0</v>
      </c>
      <c r="T118" s="188">
        <f>S118*H118</f>
        <v>0</v>
      </c>
      <c r="AR118" s="11" t="s">
        <v>128</v>
      </c>
      <c r="AT118" s="11" t="s">
        <v>123</v>
      </c>
      <c r="AU118" s="11" t="s">
        <v>83</v>
      </c>
      <c r="AY118" s="11" t="s">
        <v>121</v>
      </c>
      <c r="BE118" s="189">
        <f>IF(N118="základní",J118,0)</f>
        <v>0</v>
      </c>
      <c r="BF118" s="189">
        <f>IF(N118="snížená",J118,0)</f>
        <v>0</v>
      </c>
      <c r="BG118" s="189">
        <f>IF(N118="zákl. přenesená",J118,0)</f>
        <v>0</v>
      </c>
      <c r="BH118" s="189">
        <f>IF(N118="sníž. přenesená",J118,0)</f>
        <v>0</v>
      </c>
      <c r="BI118" s="189">
        <f>IF(N118="nulová",J118,0)</f>
        <v>0</v>
      </c>
      <c r="BJ118" s="11" t="s">
        <v>23</v>
      </c>
      <c r="BK118" s="189">
        <f>ROUND(I118*H118,2)</f>
        <v>0</v>
      </c>
      <c r="BL118" s="11" t="s">
        <v>128</v>
      </c>
      <c r="BM118" s="11" t="s">
        <v>200</v>
      </c>
    </row>
    <row r="119" spans="2:65" s="30" customFormat="1" ht="20.25" customHeight="1">
      <c r="B119" s="177"/>
      <c r="C119" s="178" t="s">
        <v>201</v>
      </c>
      <c r="D119" s="178" t="s">
        <v>123</v>
      </c>
      <c r="E119" s="179" t="s">
        <v>202</v>
      </c>
      <c r="F119" s="180" t="s">
        <v>203</v>
      </c>
      <c r="G119" s="181" t="s">
        <v>204</v>
      </c>
      <c r="H119" s="182">
        <v>159.336</v>
      </c>
      <c r="I119" s="183"/>
      <c r="J119" s="184">
        <f>ROUND(I119*H119,2)</f>
        <v>0</v>
      </c>
      <c r="K119" s="180" t="s">
        <v>127</v>
      </c>
      <c r="L119" s="31"/>
      <c r="M119" s="185"/>
      <c r="N119" s="186" t="s">
        <v>43</v>
      </c>
      <c r="O119" s="32"/>
      <c r="P119" s="187">
        <f>O119*H119</f>
        <v>0</v>
      </c>
      <c r="Q119" s="187">
        <v>0</v>
      </c>
      <c r="R119" s="187">
        <f>Q119*H119</f>
        <v>0</v>
      </c>
      <c r="S119" s="187">
        <v>0</v>
      </c>
      <c r="T119" s="188">
        <f>S119*H119</f>
        <v>0</v>
      </c>
      <c r="AR119" s="11" t="s">
        <v>128</v>
      </c>
      <c r="AT119" s="11" t="s">
        <v>123</v>
      </c>
      <c r="AU119" s="11" t="s">
        <v>83</v>
      </c>
      <c r="AY119" s="11" t="s">
        <v>121</v>
      </c>
      <c r="BE119" s="189">
        <f>IF(N119="základní",J119,0)</f>
        <v>0</v>
      </c>
      <c r="BF119" s="189">
        <f>IF(N119="snížená",J119,0)</f>
        <v>0</v>
      </c>
      <c r="BG119" s="189">
        <f>IF(N119="zákl. přenesená",J119,0)</f>
        <v>0</v>
      </c>
      <c r="BH119" s="189">
        <f>IF(N119="sníž. přenesená",J119,0)</f>
        <v>0</v>
      </c>
      <c r="BI119" s="189">
        <f>IF(N119="nulová",J119,0)</f>
        <v>0</v>
      </c>
      <c r="BJ119" s="11" t="s">
        <v>23</v>
      </c>
      <c r="BK119" s="189">
        <f>ROUND(I119*H119,2)</f>
        <v>0</v>
      </c>
      <c r="BL119" s="11" t="s">
        <v>128</v>
      </c>
      <c r="BM119" s="11" t="s">
        <v>205</v>
      </c>
    </row>
    <row r="120" spans="2:51" s="190" customFormat="1" ht="20.25" customHeight="1">
      <c r="B120" s="191"/>
      <c r="D120" s="201" t="s">
        <v>130</v>
      </c>
      <c r="E120" s="200"/>
      <c r="F120" s="202" t="s">
        <v>196</v>
      </c>
      <c r="H120" s="203">
        <v>88.52</v>
      </c>
      <c r="I120" s="196"/>
      <c r="L120" s="191"/>
      <c r="M120" s="197"/>
      <c r="N120" s="198"/>
      <c r="O120" s="198"/>
      <c r="P120" s="198"/>
      <c r="Q120" s="198"/>
      <c r="R120" s="198"/>
      <c r="S120" s="198"/>
      <c r="T120" s="199"/>
      <c r="AT120" s="200" t="s">
        <v>130</v>
      </c>
      <c r="AU120" s="200" t="s">
        <v>83</v>
      </c>
      <c r="AV120" s="190" t="s">
        <v>83</v>
      </c>
      <c r="AW120" s="190" t="s">
        <v>36</v>
      </c>
      <c r="AX120" s="190" t="s">
        <v>23</v>
      </c>
      <c r="AY120" s="200" t="s">
        <v>121</v>
      </c>
    </row>
    <row r="121" spans="2:51" s="190" customFormat="1" ht="20.25" customHeight="1">
      <c r="B121" s="191"/>
      <c r="D121" s="192" t="s">
        <v>130</v>
      </c>
      <c r="F121" s="194" t="s">
        <v>206</v>
      </c>
      <c r="H121" s="195">
        <v>159.336</v>
      </c>
      <c r="I121" s="196"/>
      <c r="L121" s="191"/>
      <c r="M121" s="197"/>
      <c r="N121" s="198"/>
      <c r="O121" s="198"/>
      <c r="P121" s="198"/>
      <c r="Q121" s="198"/>
      <c r="R121" s="198"/>
      <c r="S121" s="198"/>
      <c r="T121" s="199"/>
      <c r="AT121" s="200" t="s">
        <v>130</v>
      </c>
      <c r="AU121" s="200" t="s">
        <v>83</v>
      </c>
      <c r="AV121" s="190" t="s">
        <v>83</v>
      </c>
      <c r="AW121" s="190" t="s">
        <v>6</v>
      </c>
      <c r="AX121" s="190" t="s">
        <v>23</v>
      </c>
      <c r="AY121" s="200" t="s">
        <v>121</v>
      </c>
    </row>
    <row r="122" spans="2:65" s="30" customFormat="1" ht="28.5" customHeight="1">
      <c r="B122" s="177"/>
      <c r="C122" s="178" t="s">
        <v>207</v>
      </c>
      <c r="D122" s="178" t="s">
        <v>123</v>
      </c>
      <c r="E122" s="179" t="s">
        <v>208</v>
      </c>
      <c r="F122" s="180" t="s">
        <v>209</v>
      </c>
      <c r="G122" s="181" t="s">
        <v>148</v>
      </c>
      <c r="H122" s="182">
        <v>72.772</v>
      </c>
      <c r="I122" s="183"/>
      <c r="J122" s="184">
        <f>ROUND(I122*H122,2)</f>
        <v>0</v>
      </c>
      <c r="K122" s="180" t="s">
        <v>127</v>
      </c>
      <c r="L122" s="31"/>
      <c r="M122" s="185"/>
      <c r="N122" s="186" t="s">
        <v>43</v>
      </c>
      <c r="O122" s="32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AR122" s="11" t="s">
        <v>128</v>
      </c>
      <c r="AT122" s="11" t="s">
        <v>123</v>
      </c>
      <c r="AU122" s="11" t="s">
        <v>83</v>
      </c>
      <c r="AY122" s="11" t="s">
        <v>121</v>
      </c>
      <c r="BE122" s="189">
        <f>IF(N122="základní",J122,0)</f>
        <v>0</v>
      </c>
      <c r="BF122" s="189">
        <f>IF(N122="snížená",J122,0)</f>
        <v>0</v>
      </c>
      <c r="BG122" s="189">
        <f>IF(N122="zákl. přenesená",J122,0)</f>
        <v>0</v>
      </c>
      <c r="BH122" s="189">
        <f>IF(N122="sníž. přenesená",J122,0)</f>
        <v>0</v>
      </c>
      <c r="BI122" s="189">
        <f>IF(N122="nulová",J122,0)</f>
        <v>0</v>
      </c>
      <c r="BJ122" s="11" t="s">
        <v>23</v>
      </c>
      <c r="BK122" s="189">
        <f>ROUND(I122*H122,2)</f>
        <v>0</v>
      </c>
      <c r="BL122" s="11" t="s">
        <v>128</v>
      </c>
      <c r="BM122" s="11" t="s">
        <v>210</v>
      </c>
    </row>
    <row r="123" spans="2:51" s="190" customFormat="1" ht="20.25" customHeight="1">
      <c r="B123" s="191"/>
      <c r="D123" s="192" t="s">
        <v>130</v>
      </c>
      <c r="E123" s="193"/>
      <c r="F123" s="194" t="s">
        <v>211</v>
      </c>
      <c r="H123" s="195">
        <v>72.772</v>
      </c>
      <c r="I123" s="196"/>
      <c r="L123" s="191"/>
      <c r="M123" s="197"/>
      <c r="N123" s="198"/>
      <c r="O123" s="198"/>
      <c r="P123" s="198"/>
      <c r="Q123" s="198"/>
      <c r="R123" s="198"/>
      <c r="S123" s="198"/>
      <c r="T123" s="199"/>
      <c r="AT123" s="200" t="s">
        <v>130</v>
      </c>
      <c r="AU123" s="200" t="s">
        <v>83</v>
      </c>
      <c r="AV123" s="190" t="s">
        <v>83</v>
      </c>
      <c r="AW123" s="190" t="s">
        <v>36</v>
      </c>
      <c r="AX123" s="190" t="s">
        <v>23</v>
      </c>
      <c r="AY123" s="200" t="s">
        <v>121</v>
      </c>
    </row>
    <row r="124" spans="2:65" s="30" customFormat="1" ht="20.25" customHeight="1">
      <c r="B124" s="177"/>
      <c r="C124" s="214" t="s">
        <v>212</v>
      </c>
      <c r="D124" s="214" t="s">
        <v>213</v>
      </c>
      <c r="E124" s="215" t="s">
        <v>214</v>
      </c>
      <c r="F124" s="216" t="s">
        <v>215</v>
      </c>
      <c r="G124" s="217" t="s">
        <v>204</v>
      </c>
      <c r="H124" s="218">
        <v>65.448</v>
      </c>
      <c r="I124" s="219"/>
      <c r="J124" s="220">
        <f>ROUND(I124*H124,2)</f>
        <v>0</v>
      </c>
      <c r="K124" s="216" t="s">
        <v>127</v>
      </c>
      <c r="L124" s="221"/>
      <c r="M124" s="222"/>
      <c r="N124" s="223" t="s">
        <v>43</v>
      </c>
      <c r="O124" s="32"/>
      <c r="P124" s="187">
        <f>O124*H124</f>
        <v>0</v>
      </c>
      <c r="Q124" s="187">
        <v>1</v>
      </c>
      <c r="R124" s="187">
        <f>Q124*H124</f>
        <v>65.448</v>
      </c>
      <c r="S124" s="187">
        <v>0</v>
      </c>
      <c r="T124" s="188">
        <f>S124*H124</f>
        <v>0</v>
      </c>
      <c r="AR124" s="11" t="s">
        <v>165</v>
      </c>
      <c r="AT124" s="11" t="s">
        <v>213</v>
      </c>
      <c r="AU124" s="11" t="s">
        <v>83</v>
      </c>
      <c r="AY124" s="11" t="s">
        <v>121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1" t="s">
        <v>23</v>
      </c>
      <c r="BK124" s="189">
        <f>ROUND(I124*H124,2)</f>
        <v>0</v>
      </c>
      <c r="BL124" s="11" t="s">
        <v>128</v>
      </c>
      <c r="BM124" s="11" t="s">
        <v>216</v>
      </c>
    </row>
    <row r="125" spans="2:51" s="190" customFormat="1" ht="20.25" customHeight="1">
      <c r="B125" s="191"/>
      <c r="D125" s="201" t="s">
        <v>130</v>
      </c>
      <c r="E125" s="200"/>
      <c r="F125" s="202" t="s">
        <v>217</v>
      </c>
      <c r="H125" s="203">
        <v>36.36</v>
      </c>
      <c r="I125" s="196"/>
      <c r="L125" s="191"/>
      <c r="M125" s="197"/>
      <c r="N125" s="198"/>
      <c r="O125" s="198"/>
      <c r="P125" s="198"/>
      <c r="Q125" s="198"/>
      <c r="R125" s="198"/>
      <c r="S125" s="198"/>
      <c r="T125" s="199"/>
      <c r="AT125" s="200" t="s">
        <v>130</v>
      </c>
      <c r="AU125" s="200" t="s">
        <v>83</v>
      </c>
      <c r="AV125" s="190" t="s">
        <v>83</v>
      </c>
      <c r="AW125" s="190" t="s">
        <v>36</v>
      </c>
      <c r="AX125" s="190" t="s">
        <v>23</v>
      </c>
      <c r="AY125" s="200" t="s">
        <v>121</v>
      </c>
    </row>
    <row r="126" spans="2:51" s="190" customFormat="1" ht="20.25" customHeight="1">
      <c r="B126" s="191"/>
      <c r="D126" s="192" t="s">
        <v>130</v>
      </c>
      <c r="F126" s="194" t="s">
        <v>218</v>
      </c>
      <c r="H126" s="195">
        <v>65.448</v>
      </c>
      <c r="I126" s="196"/>
      <c r="L126" s="191"/>
      <c r="M126" s="197"/>
      <c r="N126" s="198"/>
      <c r="O126" s="198"/>
      <c r="P126" s="198"/>
      <c r="Q126" s="198"/>
      <c r="R126" s="198"/>
      <c r="S126" s="198"/>
      <c r="T126" s="199"/>
      <c r="AT126" s="200" t="s">
        <v>130</v>
      </c>
      <c r="AU126" s="200" t="s">
        <v>83</v>
      </c>
      <c r="AV126" s="190" t="s">
        <v>83</v>
      </c>
      <c r="AW126" s="190" t="s">
        <v>6</v>
      </c>
      <c r="AX126" s="190" t="s">
        <v>23</v>
      </c>
      <c r="AY126" s="200" t="s">
        <v>121</v>
      </c>
    </row>
    <row r="127" spans="2:65" s="30" customFormat="1" ht="28.5" customHeight="1">
      <c r="B127" s="177"/>
      <c r="C127" s="178" t="s">
        <v>219</v>
      </c>
      <c r="D127" s="178" t="s">
        <v>123</v>
      </c>
      <c r="E127" s="179" t="s">
        <v>220</v>
      </c>
      <c r="F127" s="180" t="s">
        <v>221</v>
      </c>
      <c r="G127" s="181" t="s">
        <v>126</v>
      </c>
      <c r="H127" s="182">
        <v>100</v>
      </c>
      <c r="I127" s="183"/>
      <c r="J127" s="184">
        <f>ROUND(I127*H127,2)</f>
        <v>0</v>
      </c>
      <c r="K127" s="180" t="s">
        <v>127</v>
      </c>
      <c r="L127" s="31"/>
      <c r="M127" s="185"/>
      <c r="N127" s="186" t="s">
        <v>43</v>
      </c>
      <c r="O127" s="32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AR127" s="11" t="s">
        <v>128</v>
      </c>
      <c r="AT127" s="11" t="s">
        <v>123</v>
      </c>
      <c r="AU127" s="11" t="s">
        <v>83</v>
      </c>
      <c r="AY127" s="11" t="s">
        <v>121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1" t="s">
        <v>23</v>
      </c>
      <c r="BK127" s="189">
        <f>ROUND(I127*H127,2)</f>
        <v>0</v>
      </c>
      <c r="BL127" s="11" t="s">
        <v>128</v>
      </c>
      <c r="BM127" s="11" t="s">
        <v>222</v>
      </c>
    </row>
    <row r="128" spans="2:63" s="162" customFormat="1" ht="29.25" customHeight="1">
      <c r="B128" s="163"/>
      <c r="D128" s="174" t="s">
        <v>71</v>
      </c>
      <c r="E128" s="175" t="s">
        <v>83</v>
      </c>
      <c r="F128" s="175" t="s">
        <v>223</v>
      </c>
      <c r="I128" s="166"/>
      <c r="J128" s="176">
        <f>BK128</f>
        <v>0</v>
      </c>
      <c r="L128" s="163"/>
      <c r="M128" s="168"/>
      <c r="N128" s="169"/>
      <c r="O128" s="169"/>
      <c r="P128" s="170">
        <f>SUM(P129:P150)</f>
        <v>0</v>
      </c>
      <c r="Q128" s="169"/>
      <c r="R128" s="170">
        <f>SUM(R129:R150)</f>
        <v>60.690427150999994</v>
      </c>
      <c r="S128" s="169"/>
      <c r="T128" s="171">
        <f>SUM(T129:T150)</f>
        <v>0</v>
      </c>
      <c r="AR128" s="164" t="s">
        <v>23</v>
      </c>
      <c r="AT128" s="172" t="s">
        <v>71</v>
      </c>
      <c r="AU128" s="172" t="s">
        <v>23</v>
      </c>
      <c r="AY128" s="164" t="s">
        <v>121</v>
      </c>
      <c r="BK128" s="173">
        <f>SUM(BK129:BK150)</f>
        <v>0</v>
      </c>
    </row>
    <row r="129" spans="2:65" s="30" customFormat="1" ht="20.25" customHeight="1">
      <c r="B129" s="177"/>
      <c r="C129" s="178" t="s">
        <v>224</v>
      </c>
      <c r="D129" s="178" t="s">
        <v>123</v>
      </c>
      <c r="E129" s="179" t="s">
        <v>225</v>
      </c>
      <c r="F129" s="180" t="s">
        <v>226</v>
      </c>
      <c r="G129" s="181" t="s">
        <v>148</v>
      </c>
      <c r="H129" s="182">
        <v>2.4</v>
      </c>
      <c r="I129" s="183"/>
      <c r="J129" s="184">
        <f>ROUND(I129*H129,2)</f>
        <v>0</v>
      </c>
      <c r="K129" s="180" t="s">
        <v>127</v>
      </c>
      <c r="L129" s="31"/>
      <c r="M129" s="185"/>
      <c r="N129" s="186" t="s">
        <v>43</v>
      </c>
      <c r="O129" s="32"/>
      <c r="P129" s="187">
        <f>O129*H129</f>
        <v>0</v>
      </c>
      <c r="Q129" s="187">
        <v>1.92198</v>
      </c>
      <c r="R129" s="187">
        <f>Q129*H129</f>
        <v>4.6127519999999995</v>
      </c>
      <c r="S129" s="187">
        <v>0</v>
      </c>
      <c r="T129" s="188">
        <f>S129*H129</f>
        <v>0</v>
      </c>
      <c r="AR129" s="11" t="s">
        <v>128</v>
      </c>
      <c r="AT129" s="11" t="s">
        <v>123</v>
      </c>
      <c r="AU129" s="11" t="s">
        <v>83</v>
      </c>
      <c r="AY129" s="11" t="s">
        <v>121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1" t="s">
        <v>23</v>
      </c>
      <c r="BK129" s="189">
        <f>ROUND(I129*H129,2)</f>
        <v>0</v>
      </c>
      <c r="BL129" s="11" t="s">
        <v>128</v>
      </c>
      <c r="BM129" s="11" t="s">
        <v>227</v>
      </c>
    </row>
    <row r="130" spans="2:51" s="190" customFormat="1" ht="20.25" customHeight="1">
      <c r="B130" s="191"/>
      <c r="D130" s="192" t="s">
        <v>130</v>
      </c>
      <c r="E130" s="193"/>
      <c r="F130" s="194" t="s">
        <v>228</v>
      </c>
      <c r="H130" s="195">
        <v>2.4</v>
      </c>
      <c r="I130" s="196"/>
      <c r="L130" s="191"/>
      <c r="M130" s="197"/>
      <c r="N130" s="198"/>
      <c r="O130" s="198"/>
      <c r="P130" s="198"/>
      <c r="Q130" s="198"/>
      <c r="R130" s="198"/>
      <c r="S130" s="198"/>
      <c r="T130" s="199"/>
      <c r="AT130" s="200" t="s">
        <v>130</v>
      </c>
      <c r="AU130" s="200" t="s">
        <v>83</v>
      </c>
      <c r="AV130" s="190" t="s">
        <v>83</v>
      </c>
      <c r="AW130" s="190" t="s">
        <v>36</v>
      </c>
      <c r="AX130" s="190" t="s">
        <v>23</v>
      </c>
      <c r="AY130" s="200" t="s">
        <v>121</v>
      </c>
    </row>
    <row r="131" spans="2:65" s="30" customFormat="1" ht="20.25" customHeight="1">
      <c r="B131" s="177"/>
      <c r="C131" s="178" t="s">
        <v>9</v>
      </c>
      <c r="D131" s="178" t="s">
        <v>123</v>
      </c>
      <c r="E131" s="179" t="s">
        <v>229</v>
      </c>
      <c r="F131" s="180" t="s">
        <v>230</v>
      </c>
      <c r="G131" s="181" t="s">
        <v>134</v>
      </c>
      <c r="H131" s="182">
        <v>8</v>
      </c>
      <c r="I131" s="183"/>
      <c r="J131" s="184">
        <f>ROUND(I131*H131,2)</f>
        <v>0</v>
      </c>
      <c r="K131" s="180" t="s">
        <v>127</v>
      </c>
      <c r="L131" s="31"/>
      <c r="M131" s="185"/>
      <c r="N131" s="186" t="s">
        <v>43</v>
      </c>
      <c r="O131" s="32"/>
      <c r="P131" s="187">
        <f>O131*H131</f>
        <v>0</v>
      </c>
      <c r="Q131" s="187">
        <v>0.00048</v>
      </c>
      <c r="R131" s="187">
        <f>Q131*H131</f>
        <v>0.00384</v>
      </c>
      <c r="S131" s="187">
        <v>0</v>
      </c>
      <c r="T131" s="188">
        <f>S131*H131</f>
        <v>0</v>
      </c>
      <c r="AR131" s="11" t="s">
        <v>128</v>
      </c>
      <c r="AT131" s="11" t="s">
        <v>123</v>
      </c>
      <c r="AU131" s="11" t="s">
        <v>83</v>
      </c>
      <c r="AY131" s="11" t="s">
        <v>121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1" t="s">
        <v>23</v>
      </c>
      <c r="BK131" s="189">
        <f>ROUND(I131*H131,2)</f>
        <v>0</v>
      </c>
      <c r="BL131" s="11" t="s">
        <v>128</v>
      </c>
      <c r="BM131" s="11" t="s">
        <v>231</v>
      </c>
    </row>
    <row r="132" spans="2:65" s="30" customFormat="1" ht="20.25" customHeight="1">
      <c r="B132" s="177"/>
      <c r="C132" s="178" t="s">
        <v>232</v>
      </c>
      <c r="D132" s="178" t="s">
        <v>123</v>
      </c>
      <c r="E132" s="179" t="s">
        <v>233</v>
      </c>
      <c r="F132" s="180" t="s">
        <v>234</v>
      </c>
      <c r="G132" s="181" t="s">
        <v>148</v>
      </c>
      <c r="H132" s="182">
        <v>20.16</v>
      </c>
      <c r="I132" s="183"/>
      <c r="J132" s="184">
        <f>ROUND(I132*H132,2)</f>
        <v>0</v>
      </c>
      <c r="K132" s="180" t="s">
        <v>127</v>
      </c>
      <c r="L132" s="31"/>
      <c r="M132" s="185"/>
      <c r="N132" s="186" t="s">
        <v>43</v>
      </c>
      <c r="O132" s="32"/>
      <c r="P132" s="187">
        <f>O132*H132</f>
        <v>0</v>
      </c>
      <c r="Q132" s="187">
        <v>2.16</v>
      </c>
      <c r="R132" s="187">
        <f>Q132*H132</f>
        <v>43.5456</v>
      </c>
      <c r="S132" s="187">
        <v>0</v>
      </c>
      <c r="T132" s="188">
        <f>S132*H132</f>
        <v>0</v>
      </c>
      <c r="AR132" s="11" t="s">
        <v>128</v>
      </c>
      <c r="AT132" s="11" t="s">
        <v>123</v>
      </c>
      <c r="AU132" s="11" t="s">
        <v>83</v>
      </c>
      <c r="AY132" s="11" t="s">
        <v>121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1" t="s">
        <v>23</v>
      </c>
      <c r="BK132" s="189">
        <f>ROUND(I132*H132,2)</f>
        <v>0</v>
      </c>
      <c r="BL132" s="11" t="s">
        <v>128</v>
      </c>
      <c r="BM132" s="11" t="s">
        <v>235</v>
      </c>
    </row>
    <row r="133" spans="2:51" s="190" customFormat="1" ht="20.25" customHeight="1">
      <c r="B133" s="191"/>
      <c r="D133" s="192" t="s">
        <v>130</v>
      </c>
      <c r="E133" s="193"/>
      <c r="F133" s="194" t="s">
        <v>236</v>
      </c>
      <c r="H133" s="195">
        <v>20.16</v>
      </c>
      <c r="I133" s="196"/>
      <c r="L133" s="191"/>
      <c r="M133" s="197"/>
      <c r="N133" s="198"/>
      <c r="O133" s="198"/>
      <c r="P133" s="198"/>
      <c r="Q133" s="198"/>
      <c r="R133" s="198"/>
      <c r="S133" s="198"/>
      <c r="T133" s="199"/>
      <c r="AT133" s="200" t="s">
        <v>130</v>
      </c>
      <c r="AU133" s="200" t="s">
        <v>83</v>
      </c>
      <c r="AV133" s="190" t="s">
        <v>83</v>
      </c>
      <c r="AW133" s="190" t="s">
        <v>36</v>
      </c>
      <c r="AX133" s="190" t="s">
        <v>23</v>
      </c>
      <c r="AY133" s="200" t="s">
        <v>121</v>
      </c>
    </row>
    <row r="134" spans="2:65" s="30" customFormat="1" ht="20.25" customHeight="1">
      <c r="B134" s="177"/>
      <c r="C134" s="178" t="s">
        <v>237</v>
      </c>
      <c r="D134" s="178" t="s">
        <v>123</v>
      </c>
      <c r="E134" s="179" t="s">
        <v>238</v>
      </c>
      <c r="F134" s="180" t="s">
        <v>239</v>
      </c>
      <c r="G134" s="181" t="s">
        <v>148</v>
      </c>
      <c r="H134" s="182">
        <v>2.04</v>
      </c>
      <c r="I134" s="183"/>
      <c r="J134" s="184">
        <f>ROUND(I134*H134,2)</f>
        <v>0</v>
      </c>
      <c r="K134" s="180" t="s">
        <v>127</v>
      </c>
      <c r="L134" s="31"/>
      <c r="M134" s="185"/>
      <c r="N134" s="186" t="s">
        <v>43</v>
      </c>
      <c r="O134" s="32"/>
      <c r="P134" s="187">
        <f>O134*H134</f>
        <v>0</v>
      </c>
      <c r="Q134" s="187">
        <v>2.33238</v>
      </c>
      <c r="R134" s="187">
        <f>Q134*H134</f>
        <v>4.7580552</v>
      </c>
      <c r="S134" s="187">
        <v>0</v>
      </c>
      <c r="T134" s="188">
        <f>S134*H134</f>
        <v>0</v>
      </c>
      <c r="AR134" s="11" t="s">
        <v>128</v>
      </c>
      <c r="AT134" s="11" t="s">
        <v>123</v>
      </c>
      <c r="AU134" s="11" t="s">
        <v>83</v>
      </c>
      <c r="AY134" s="11" t="s">
        <v>121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1" t="s">
        <v>23</v>
      </c>
      <c r="BK134" s="189">
        <f>ROUND(I134*H134,2)</f>
        <v>0</v>
      </c>
      <c r="BL134" s="11" t="s">
        <v>128</v>
      </c>
      <c r="BM134" s="11" t="s">
        <v>240</v>
      </c>
    </row>
    <row r="135" spans="2:51" s="190" customFormat="1" ht="20.25" customHeight="1">
      <c r="B135" s="191"/>
      <c r="D135" s="192" t="s">
        <v>130</v>
      </c>
      <c r="E135" s="193"/>
      <c r="F135" s="194" t="s">
        <v>241</v>
      </c>
      <c r="H135" s="195">
        <v>2.04</v>
      </c>
      <c r="I135" s="196"/>
      <c r="L135" s="191"/>
      <c r="M135" s="197"/>
      <c r="N135" s="198"/>
      <c r="O135" s="198"/>
      <c r="P135" s="198"/>
      <c r="Q135" s="198"/>
      <c r="R135" s="198"/>
      <c r="S135" s="198"/>
      <c r="T135" s="199"/>
      <c r="AT135" s="200" t="s">
        <v>130</v>
      </c>
      <c r="AU135" s="200" t="s">
        <v>83</v>
      </c>
      <c r="AV135" s="190" t="s">
        <v>83</v>
      </c>
      <c r="AW135" s="190" t="s">
        <v>36</v>
      </c>
      <c r="AX135" s="190" t="s">
        <v>23</v>
      </c>
      <c r="AY135" s="200" t="s">
        <v>121</v>
      </c>
    </row>
    <row r="136" spans="2:65" s="30" customFormat="1" ht="20.25" customHeight="1">
      <c r="B136" s="177"/>
      <c r="C136" s="178" t="s">
        <v>242</v>
      </c>
      <c r="D136" s="178" t="s">
        <v>123</v>
      </c>
      <c r="E136" s="179" t="s">
        <v>243</v>
      </c>
      <c r="F136" s="180" t="s">
        <v>244</v>
      </c>
      <c r="G136" s="181" t="s">
        <v>148</v>
      </c>
      <c r="H136" s="182">
        <v>2.568</v>
      </c>
      <c r="I136" s="183"/>
      <c r="J136" s="184">
        <f>ROUND(I136*H136,2)</f>
        <v>0</v>
      </c>
      <c r="K136" s="180" t="s">
        <v>127</v>
      </c>
      <c r="L136" s="31"/>
      <c r="M136" s="185"/>
      <c r="N136" s="186" t="s">
        <v>43</v>
      </c>
      <c r="O136" s="32"/>
      <c r="P136" s="187">
        <f>O136*H136</f>
        <v>0</v>
      </c>
      <c r="Q136" s="187">
        <v>2.32345</v>
      </c>
      <c r="R136" s="187">
        <f>Q136*H136</f>
        <v>5.9666196</v>
      </c>
      <c r="S136" s="187">
        <v>0</v>
      </c>
      <c r="T136" s="188">
        <f>S136*H136</f>
        <v>0</v>
      </c>
      <c r="AR136" s="11" t="s">
        <v>128</v>
      </c>
      <c r="AT136" s="11" t="s">
        <v>123</v>
      </c>
      <c r="AU136" s="11" t="s">
        <v>83</v>
      </c>
      <c r="AY136" s="11" t="s">
        <v>121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1" t="s">
        <v>23</v>
      </c>
      <c r="BK136" s="189">
        <f>ROUND(I136*H136,2)</f>
        <v>0</v>
      </c>
      <c r="BL136" s="11" t="s">
        <v>128</v>
      </c>
      <c r="BM136" s="11" t="s">
        <v>245</v>
      </c>
    </row>
    <row r="137" spans="2:51" s="190" customFormat="1" ht="20.25" customHeight="1">
      <c r="B137" s="191"/>
      <c r="D137" s="201" t="s">
        <v>130</v>
      </c>
      <c r="E137" s="200"/>
      <c r="F137" s="202" t="s">
        <v>246</v>
      </c>
      <c r="H137" s="203">
        <v>1.98</v>
      </c>
      <c r="I137" s="196"/>
      <c r="L137" s="191"/>
      <c r="M137" s="197"/>
      <c r="N137" s="198"/>
      <c r="O137" s="198"/>
      <c r="P137" s="198"/>
      <c r="Q137" s="198"/>
      <c r="R137" s="198"/>
      <c r="S137" s="198"/>
      <c r="T137" s="199"/>
      <c r="AT137" s="200" t="s">
        <v>130</v>
      </c>
      <c r="AU137" s="200" t="s">
        <v>83</v>
      </c>
      <c r="AV137" s="190" t="s">
        <v>83</v>
      </c>
      <c r="AW137" s="190" t="s">
        <v>36</v>
      </c>
      <c r="AX137" s="190" t="s">
        <v>72</v>
      </c>
      <c r="AY137" s="200" t="s">
        <v>121</v>
      </c>
    </row>
    <row r="138" spans="2:51" s="190" customFormat="1" ht="20.25" customHeight="1">
      <c r="B138" s="191"/>
      <c r="D138" s="201" t="s">
        <v>130</v>
      </c>
      <c r="E138" s="200"/>
      <c r="F138" s="202" t="s">
        <v>247</v>
      </c>
      <c r="H138" s="203">
        <v>0.588</v>
      </c>
      <c r="I138" s="196"/>
      <c r="L138" s="191"/>
      <c r="M138" s="197"/>
      <c r="N138" s="198"/>
      <c r="O138" s="198"/>
      <c r="P138" s="198"/>
      <c r="Q138" s="198"/>
      <c r="R138" s="198"/>
      <c r="S138" s="198"/>
      <c r="T138" s="199"/>
      <c r="AT138" s="200" t="s">
        <v>130</v>
      </c>
      <c r="AU138" s="200" t="s">
        <v>83</v>
      </c>
      <c r="AV138" s="190" t="s">
        <v>83</v>
      </c>
      <c r="AW138" s="190" t="s">
        <v>36</v>
      </c>
      <c r="AX138" s="190" t="s">
        <v>72</v>
      </c>
      <c r="AY138" s="200" t="s">
        <v>121</v>
      </c>
    </row>
    <row r="139" spans="2:51" s="204" customFormat="1" ht="20.25" customHeight="1">
      <c r="B139" s="205"/>
      <c r="D139" s="192" t="s">
        <v>130</v>
      </c>
      <c r="E139" s="206"/>
      <c r="F139" s="207" t="s">
        <v>152</v>
      </c>
      <c r="H139" s="208">
        <v>2.568</v>
      </c>
      <c r="I139" s="209"/>
      <c r="L139" s="205"/>
      <c r="M139" s="210"/>
      <c r="N139" s="211"/>
      <c r="O139" s="211"/>
      <c r="P139" s="211"/>
      <c r="Q139" s="211"/>
      <c r="R139" s="211"/>
      <c r="S139" s="211"/>
      <c r="T139" s="212"/>
      <c r="AT139" s="213" t="s">
        <v>130</v>
      </c>
      <c r="AU139" s="213" t="s">
        <v>83</v>
      </c>
      <c r="AV139" s="204" t="s">
        <v>128</v>
      </c>
      <c r="AW139" s="204" t="s">
        <v>36</v>
      </c>
      <c r="AX139" s="204" t="s">
        <v>23</v>
      </c>
      <c r="AY139" s="213" t="s">
        <v>121</v>
      </c>
    </row>
    <row r="140" spans="2:65" s="30" customFormat="1" ht="20.25" customHeight="1">
      <c r="B140" s="177"/>
      <c r="C140" s="178" t="s">
        <v>248</v>
      </c>
      <c r="D140" s="178" t="s">
        <v>123</v>
      </c>
      <c r="E140" s="179" t="s">
        <v>249</v>
      </c>
      <c r="F140" s="180" t="s">
        <v>250</v>
      </c>
      <c r="G140" s="181" t="s">
        <v>148</v>
      </c>
      <c r="H140" s="182">
        <v>11.22</v>
      </c>
      <c r="I140" s="183"/>
      <c r="J140" s="184">
        <f>ROUND(I140*H140,2)</f>
        <v>0</v>
      </c>
      <c r="K140" s="180" t="s">
        <v>127</v>
      </c>
      <c r="L140" s="31"/>
      <c r="M140" s="185"/>
      <c r="N140" s="186" t="s">
        <v>43</v>
      </c>
      <c r="O140" s="32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AR140" s="11" t="s">
        <v>128</v>
      </c>
      <c r="AT140" s="11" t="s">
        <v>123</v>
      </c>
      <c r="AU140" s="11" t="s">
        <v>83</v>
      </c>
      <c r="AY140" s="11" t="s">
        <v>121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1" t="s">
        <v>23</v>
      </c>
      <c r="BK140" s="189">
        <f>ROUND(I140*H140,2)</f>
        <v>0</v>
      </c>
      <c r="BL140" s="11" t="s">
        <v>128</v>
      </c>
      <c r="BM140" s="11" t="s">
        <v>251</v>
      </c>
    </row>
    <row r="141" spans="2:51" s="190" customFormat="1" ht="20.25" customHeight="1">
      <c r="B141" s="191"/>
      <c r="D141" s="192" t="s">
        <v>130</v>
      </c>
      <c r="E141" s="193"/>
      <c r="F141" s="194" t="s">
        <v>252</v>
      </c>
      <c r="H141" s="195">
        <v>11.22</v>
      </c>
      <c r="I141" s="196"/>
      <c r="L141" s="191"/>
      <c r="M141" s="197"/>
      <c r="N141" s="198"/>
      <c r="O141" s="198"/>
      <c r="P141" s="198"/>
      <c r="Q141" s="198"/>
      <c r="R141" s="198"/>
      <c r="S141" s="198"/>
      <c r="T141" s="199"/>
      <c r="AT141" s="200" t="s">
        <v>130</v>
      </c>
      <c r="AU141" s="200" t="s">
        <v>83</v>
      </c>
      <c r="AV141" s="190" t="s">
        <v>83</v>
      </c>
      <c r="AW141" s="190" t="s">
        <v>36</v>
      </c>
      <c r="AX141" s="190" t="s">
        <v>23</v>
      </c>
      <c r="AY141" s="200" t="s">
        <v>121</v>
      </c>
    </row>
    <row r="142" spans="2:65" s="30" customFormat="1" ht="20.25" customHeight="1">
      <c r="B142" s="177"/>
      <c r="C142" s="178" t="s">
        <v>253</v>
      </c>
      <c r="D142" s="178" t="s">
        <v>123</v>
      </c>
      <c r="E142" s="179" t="s">
        <v>254</v>
      </c>
      <c r="F142" s="180" t="s">
        <v>255</v>
      </c>
      <c r="G142" s="181" t="s">
        <v>126</v>
      </c>
      <c r="H142" s="182">
        <v>38</v>
      </c>
      <c r="I142" s="183"/>
      <c r="J142" s="184">
        <f>ROUND(I142*H142,2)</f>
        <v>0</v>
      </c>
      <c r="K142" s="180" t="s">
        <v>127</v>
      </c>
      <c r="L142" s="31"/>
      <c r="M142" s="185"/>
      <c r="N142" s="186" t="s">
        <v>43</v>
      </c>
      <c r="O142" s="32"/>
      <c r="P142" s="187">
        <f>O142*H142</f>
        <v>0</v>
      </c>
      <c r="Q142" s="187">
        <v>0.00144403</v>
      </c>
      <c r="R142" s="187">
        <f>Q142*H142</f>
        <v>0.05487314</v>
      </c>
      <c r="S142" s="187">
        <v>0</v>
      </c>
      <c r="T142" s="188">
        <f>S142*H142</f>
        <v>0</v>
      </c>
      <c r="AR142" s="11" t="s">
        <v>128</v>
      </c>
      <c r="AT142" s="11" t="s">
        <v>123</v>
      </c>
      <c r="AU142" s="11" t="s">
        <v>83</v>
      </c>
      <c r="AY142" s="11" t="s">
        <v>121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1" t="s">
        <v>23</v>
      </c>
      <c r="BK142" s="189">
        <f>ROUND(I142*H142,2)</f>
        <v>0</v>
      </c>
      <c r="BL142" s="11" t="s">
        <v>128</v>
      </c>
      <c r="BM142" s="11" t="s">
        <v>256</v>
      </c>
    </row>
    <row r="143" spans="2:51" s="190" customFormat="1" ht="20.25" customHeight="1">
      <c r="B143" s="191"/>
      <c r="D143" s="201" t="s">
        <v>130</v>
      </c>
      <c r="E143" s="200"/>
      <c r="F143" s="202" t="s">
        <v>257</v>
      </c>
      <c r="H143" s="203">
        <v>17.2</v>
      </c>
      <c r="I143" s="196"/>
      <c r="L143" s="191"/>
      <c r="M143" s="197"/>
      <c r="N143" s="198"/>
      <c r="O143" s="198"/>
      <c r="P143" s="198"/>
      <c r="Q143" s="198"/>
      <c r="R143" s="198"/>
      <c r="S143" s="198"/>
      <c r="T143" s="199"/>
      <c r="AT143" s="200" t="s">
        <v>130</v>
      </c>
      <c r="AU143" s="200" t="s">
        <v>83</v>
      </c>
      <c r="AV143" s="190" t="s">
        <v>83</v>
      </c>
      <c r="AW143" s="190" t="s">
        <v>36</v>
      </c>
      <c r="AX143" s="190" t="s">
        <v>72</v>
      </c>
      <c r="AY143" s="200" t="s">
        <v>121</v>
      </c>
    </row>
    <row r="144" spans="2:51" s="190" customFormat="1" ht="20.25" customHeight="1">
      <c r="B144" s="191"/>
      <c r="D144" s="201" t="s">
        <v>130</v>
      </c>
      <c r="E144" s="200"/>
      <c r="F144" s="202" t="s">
        <v>258</v>
      </c>
      <c r="H144" s="203">
        <v>0.6</v>
      </c>
      <c r="I144" s="196"/>
      <c r="L144" s="191"/>
      <c r="M144" s="197"/>
      <c r="N144" s="198"/>
      <c r="O144" s="198"/>
      <c r="P144" s="198"/>
      <c r="Q144" s="198"/>
      <c r="R144" s="198"/>
      <c r="S144" s="198"/>
      <c r="T144" s="199"/>
      <c r="AT144" s="200" t="s">
        <v>130</v>
      </c>
      <c r="AU144" s="200" t="s">
        <v>83</v>
      </c>
      <c r="AV144" s="190" t="s">
        <v>83</v>
      </c>
      <c r="AW144" s="190" t="s">
        <v>36</v>
      </c>
      <c r="AX144" s="190" t="s">
        <v>72</v>
      </c>
      <c r="AY144" s="200" t="s">
        <v>121</v>
      </c>
    </row>
    <row r="145" spans="2:51" s="190" customFormat="1" ht="20.25" customHeight="1">
      <c r="B145" s="191"/>
      <c r="D145" s="201" t="s">
        <v>130</v>
      </c>
      <c r="E145" s="200"/>
      <c r="F145" s="202" t="s">
        <v>259</v>
      </c>
      <c r="H145" s="203">
        <v>13.6</v>
      </c>
      <c r="I145" s="196"/>
      <c r="L145" s="191"/>
      <c r="M145" s="197"/>
      <c r="N145" s="198"/>
      <c r="O145" s="198"/>
      <c r="P145" s="198"/>
      <c r="Q145" s="198"/>
      <c r="R145" s="198"/>
      <c r="S145" s="198"/>
      <c r="T145" s="199"/>
      <c r="AT145" s="200" t="s">
        <v>130</v>
      </c>
      <c r="AU145" s="200" t="s">
        <v>83</v>
      </c>
      <c r="AV145" s="190" t="s">
        <v>83</v>
      </c>
      <c r="AW145" s="190" t="s">
        <v>36</v>
      </c>
      <c r="AX145" s="190" t="s">
        <v>72</v>
      </c>
      <c r="AY145" s="200" t="s">
        <v>121</v>
      </c>
    </row>
    <row r="146" spans="2:51" s="190" customFormat="1" ht="20.25" customHeight="1">
      <c r="B146" s="191"/>
      <c r="D146" s="201" t="s">
        <v>130</v>
      </c>
      <c r="E146" s="200"/>
      <c r="F146" s="202" t="s">
        <v>260</v>
      </c>
      <c r="H146" s="203">
        <v>6.6</v>
      </c>
      <c r="I146" s="196"/>
      <c r="L146" s="191"/>
      <c r="M146" s="197"/>
      <c r="N146" s="198"/>
      <c r="O146" s="198"/>
      <c r="P146" s="198"/>
      <c r="Q146" s="198"/>
      <c r="R146" s="198"/>
      <c r="S146" s="198"/>
      <c r="T146" s="199"/>
      <c r="AT146" s="200" t="s">
        <v>130</v>
      </c>
      <c r="AU146" s="200" t="s">
        <v>83</v>
      </c>
      <c r="AV146" s="190" t="s">
        <v>83</v>
      </c>
      <c r="AW146" s="190" t="s">
        <v>36</v>
      </c>
      <c r="AX146" s="190" t="s">
        <v>72</v>
      </c>
      <c r="AY146" s="200" t="s">
        <v>121</v>
      </c>
    </row>
    <row r="147" spans="2:51" s="204" customFormat="1" ht="20.25" customHeight="1">
      <c r="B147" s="205"/>
      <c r="D147" s="192" t="s">
        <v>130</v>
      </c>
      <c r="E147" s="206"/>
      <c r="F147" s="207" t="s">
        <v>152</v>
      </c>
      <c r="H147" s="208">
        <v>38</v>
      </c>
      <c r="I147" s="209"/>
      <c r="L147" s="205"/>
      <c r="M147" s="210"/>
      <c r="N147" s="211"/>
      <c r="O147" s="211"/>
      <c r="P147" s="211"/>
      <c r="Q147" s="211"/>
      <c r="R147" s="211"/>
      <c r="S147" s="211"/>
      <c r="T147" s="212"/>
      <c r="AT147" s="213" t="s">
        <v>130</v>
      </c>
      <c r="AU147" s="213" t="s">
        <v>83</v>
      </c>
      <c r="AV147" s="204" t="s">
        <v>128</v>
      </c>
      <c r="AW147" s="204" t="s">
        <v>36</v>
      </c>
      <c r="AX147" s="204" t="s">
        <v>23</v>
      </c>
      <c r="AY147" s="213" t="s">
        <v>121</v>
      </c>
    </row>
    <row r="148" spans="2:65" s="30" customFormat="1" ht="20.25" customHeight="1">
      <c r="B148" s="177"/>
      <c r="C148" s="178" t="s">
        <v>261</v>
      </c>
      <c r="D148" s="178" t="s">
        <v>123</v>
      </c>
      <c r="E148" s="179" t="s">
        <v>262</v>
      </c>
      <c r="F148" s="180" t="s">
        <v>263</v>
      </c>
      <c r="G148" s="181" t="s">
        <v>126</v>
      </c>
      <c r="H148" s="182">
        <v>38</v>
      </c>
      <c r="I148" s="183"/>
      <c r="J148" s="184">
        <f>ROUND(I148*H148,2)</f>
        <v>0</v>
      </c>
      <c r="K148" s="180" t="s">
        <v>127</v>
      </c>
      <c r="L148" s="31"/>
      <c r="M148" s="185"/>
      <c r="N148" s="186" t="s">
        <v>43</v>
      </c>
      <c r="O148" s="32"/>
      <c r="P148" s="187">
        <f>O148*H148</f>
        <v>0</v>
      </c>
      <c r="Q148" s="187">
        <v>3.6E-05</v>
      </c>
      <c r="R148" s="187">
        <f>Q148*H148</f>
        <v>0.001368</v>
      </c>
      <c r="S148" s="187">
        <v>0</v>
      </c>
      <c r="T148" s="188">
        <f>S148*H148</f>
        <v>0</v>
      </c>
      <c r="AR148" s="11" t="s">
        <v>128</v>
      </c>
      <c r="AT148" s="11" t="s">
        <v>123</v>
      </c>
      <c r="AU148" s="11" t="s">
        <v>83</v>
      </c>
      <c r="AY148" s="11" t="s">
        <v>121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1" t="s">
        <v>23</v>
      </c>
      <c r="BK148" s="189">
        <f>ROUND(I148*H148,2)</f>
        <v>0</v>
      </c>
      <c r="BL148" s="11" t="s">
        <v>128</v>
      </c>
      <c r="BM148" s="11" t="s">
        <v>264</v>
      </c>
    </row>
    <row r="149" spans="2:65" s="30" customFormat="1" ht="20.25" customHeight="1">
      <c r="B149" s="177"/>
      <c r="C149" s="178" t="s">
        <v>265</v>
      </c>
      <c r="D149" s="178" t="s">
        <v>123</v>
      </c>
      <c r="E149" s="179" t="s">
        <v>266</v>
      </c>
      <c r="F149" s="180" t="s">
        <v>267</v>
      </c>
      <c r="G149" s="181" t="s">
        <v>204</v>
      </c>
      <c r="H149" s="182">
        <v>1.683</v>
      </c>
      <c r="I149" s="183"/>
      <c r="J149" s="184">
        <f>ROUND(I149*H149,2)</f>
        <v>0</v>
      </c>
      <c r="K149" s="180" t="s">
        <v>127</v>
      </c>
      <c r="L149" s="31"/>
      <c r="M149" s="185"/>
      <c r="N149" s="186" t="s">
        <v>43</v>
      </c>
      <c r="O149" s="32"/>
      <c r="P149" s="187">
        <f>O149*H149</f>
        <v>0</v>
      </c>
      <c r="Q149" s="187">
        <v>1.038217</v>
      </c>
      <c r="R149" s="187">
        <f>Q149*H149</f>
        <v>1.747319211</v>
      </c>
      <c r="S149" s="187">
        <v>0</v>
      </c>
      <c r="T149" s="188">
        <f>S149*H149</f>
        <v>0</v>
      </c>
      <c r="AR149" s="11" t="s">
        <v>128</v>
      </c>
      <c r="AT149" s="11" t="s">
        <v>123</v>
      </c>
      <c r="AU149" s="11" t="s">
        <v>83</v>
      </c>
      <c r="AY149" s="11" t="s">
        <v>121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1" t="s">
        <v>23</v>
      </c>
      <c r="BK149" s="189">
        <f>ROUND(I149*H149,2)</f>
        <v>0</v>
      </c>
      <c r="BL149" s="11" t="s">
        <v>128</v>
      </c>
      <c r="BM149" s="11" t="s">
        <v>268</v>
      </c>
    </row>
    <row r="150" spans="2:51" s="190" customFormat="1" ht="20.25" customHeight="1">
      <c r="B150" s="191"/>
      <c r="D150" s="201" t="s">
        <v>130</v>
      </c>
      <c r="E150" s="200"/>
      <c r="F150" s="202" t="s">
        <v>269</v>
      </c>
      <c r="H150" s="203">
        <v>1.683</v>
      </c>
      <c r="I150" s="196"/>
      <c r="L150" s="191"/>
      <c r="M150" s="197"/>
      <c r="N150" s="198"/>
      <c r="O150" s="198"/>
      <c r="P150" s="198"/>
      <c r="Q150" s="198"/>
      <c r="R150" s="198"/>
      <c r="S150" s="198"/>
      <c r="T150" s="199"/>
      <c r="AT150" s="200" t="s">
        <v>130</v>
      </c>
      <c r="AU150" s="200" t="s">
        <v>83</v>
      </c>
      <c r="AV150" s="190" t="s">
        <v>83</v>
      </c>
      <c r="AW150" s="190" t="s">
        <v>36</v>
      </c>
      <c r="AX150" s="190" t="s">
        <v>23</v>
      </c>
      <c r="AY150" s="200" t="s">
        <v>121</v>
      </c>
    </row>
    <row r="151" spans="2:63" s="162" customFormat="1" ht="29.25" customHeight="1">
      <c r="B151" s="163"/>
      <c r="D151" s="174" t="s">
        <v>71</v>
      </c>
      <c r="E151" s="175" t="s">
        <v>136</v>
      </c>
      <c r="F151" s="175" t="s">
        <v>270</v>
      </c>
      <c r="I151" s="166"/>
      <c r="J151" s="176">
        <f>BK151</f>
        <v>0</v>
      </c>
      <c r="L151" s="163"/>
      <c r="M151" s="168"/>
      <c r="N151" s="169"/>
      <c r="O151" s="169"/>
      <c r="P151" s="170">
        <f>SUM(P152:P183)</f>
        <v>0</v>
      </c>
      <c r="Q151" s="169"/>
      <c r="R151" s="170">
        <f>SUM(R152:R183)</f>
        <v>36.434426221420004</v>
      </c>
      <c r="S151" s="169"/>
      <c r="T151" s="171">
        <f>SUM(T152:T183)</f>
        <v>0</v>
      </c>
      <c r="AR151" s="164" t="s">
        <v>23</v>
      </c>
      <c r="AT151" s="172" t="s">
        <v>71</v>
      </c>
      <c r="AU151" s="172" t="s">
        <v>23</v>
      </c>
      <c r="AY151" s="164" t="s">
        <v>121</v>
      </c>
      <c r="BK151" s="173">
        <f>SUM(BK152:BK183)</f>
        <v>0</v>
      </c>
    </row>
    <row r="152" spans="2:65" s="30" customFormat="1" ht="20.25" customHeight="1">
      <c r="B152" s="177"/>
      <c r="C152" s="178" t="s">
        <v>271</v>
      </c>
      <c r="D152" s="178" t="s">
        <v>123</v>
      </c>
      <c r="E152" s="179" t="s">
        <v>272</v>
      </c>
      <c r="F152" s="180" t="s">
        <v>273</v>
      </c>
      <c r="G152" s="181" t="s">
        <v>274</v>
      </c>
      <c r="H152" s="182">
        <v>22</v>
      </c>
      <c r="I152" s="183"/>
      <c r="J152" s="184">
        <f>ROUND(I152*H152,2)</f>
        <v>0</v>
      </c>
      <c r="K152" s="180" t="s">
        <v>127</v>
      </c>
      <c r="L152" s="31"/>
      <c r="M152" s="185"/>
      <c r="N152" s="186" t="s">
        <v>43</v>
      </c>
      <c r="O152" s="32"/>
      <c r="P152" s="187">
        <f>O152*H152</f>
        <v>0</v>
      </c>
      <c r="Q152" s="187">
        <v>0.0007</v>
      </c>
      <c r="R152" s="187">
        <f>Q152*H152</f>
        <v>0.0154</v>
      </c>
      <c r="S152" s="187">
        <v>0</v>
      </c>
      <c r="T152" s="188">
        <f>S152*H152</f>
        <v>0</v>
      </c>
      <c r="AR152" s="11" t="s">
        <v>128</v>
      </c>
      <c r="AT152" s="11" t="s">
        <v>123</v>
      </c>
      <c r="AU152" s="11" t="s">
        <v>83</v>
      </c>
      <c r="AY152" s="11" t="s">
        <v>121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11" t="s">
        <v>23</v>
      </c>
      <c r="BK152" s="189">
        <f>ROUND(I152*H152,2)</f>
        <v>0</v>
      </c>
      <c r="BL152" s="11" t="s">
        <v>128</v>
      </c>
      <c r="BM152" s="11" t="s">
        <v>275</v>
      </c>
    </row>
    <row r="153" spans="2:65" s="30" customFormat="1" ht="20.25" customHeight="1">
      <c r="B153" s="177"/>
      <c r="C153" s="214" t="s">
        <v>276</v>
      </c>
      <c r="D153" s="214" t="s">
        <v>213</v>
      </c>
      <c r="E153" s="215" t="s">
        <v>277</v>
      </c>
      <c r="F153" s="216" t="s">
        <v>278</v>
      </c>
      <c r="G153" s="217" t="s">
        <v>274</v>
      </c>
      <c r="H153" s="218">
        <v>22</v>
      </c>
      <c r="I153" s="219"/>
      <c r="J153" s="220">
        <f>ROUND(I153*H153,2)</f>
        <v>0</v>
      </c>
      <c r="K153" s="216" t="s">
        <v>127</v>
      </c>
      <c r="L153" s="221"/>
      <c r="M153" s="222"/>
      <c r="N153" s="223" t="s">
        <v>43</v>
      </c>
      <c r="O153" s="32"/>
      <c r="P153" s="187">
        <f>O153*H153</f>
        <v>0</v>
      </c>
      <c r="Q153" s="187">
        <v>0.00487</v>
      </c>
      <c r="R153" s="187">
        <f>Q153*H153</f>
        <v>0.10714</v>
      </c>
      <c r="S153" s="187">
        <v>0</v>
      </c>
      <c r="T153" s="188">
        <f>S153*H153</f>
        <v>0</v>
      </c>
      <c r="AR153" s="11" t="s">
        <v>165</v>
      </c>
      <c r="AT153" s="11" t="s">
        <v>213</v>
      </c>
      <c r="AU153" s="11" t="s">
        <v>83</v>
      </c>
      <c r="AY153" s="11" t="s">
        <v>121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1" t="s">
        <v>23</v>
      </c>
      <c r="BK153" s="189">
        <f>ROUND(I153*H153,2)</f>
        <v>0</v>
      </c>
      <c r="BL153" s="11" t="s">
        <v>128</v>
      </c>
      <c r="BM153" s="11" t="s">
        <v>279</v>
      </c>
    </row>
    <row r="154" spans="2:65" s="30" customFormat="1" ht="20.25" customHeight="1">
      <c r="B154" s="177"/>
      <c r="C154" s="178" t="s">
        <v>280</v>
      </c>
      <c r="D154" s="178" t="s">
        <v>123</v>
      </c>
      <c r="E154" s="179" t="s">
        <v>281</v>
      </c>
      <c r="F154" s="180" t="s">
        <v>282</v>
      </c>
      <c r="G154" s="181" t="s">
        <v>148</v>
      </c>
      <c r="H154" s="182">
        <v>1.784</v>
      </c>
      <c r="I154" s="183"/>
      <c r="J154" s="184">
        <f>ROUND(I154*H154,2)</f>
        <v>0</v>
      </c>
      <c r="K154" s="180" t="s">
        <v>127</v>
      </c>
      <c r="L154" s="31"/>
      <c r="M154" s="185"/>
      <c r="N154" s="186" t="s">
        <v>43</v>
      </c>
      <c r="O154" s="32"/>
      <c r="P154" s="187">
        <f>O154*H154</f>
        <v>0</v>
      </c>
      <c r="Q154" s="187">
        <v>2.47786</v>
      </c>
      <c r="R154" s="187">
        <f>Q154*H154</f>
        <v>4.42050224</v>
      </c>
      <c r="S154" s="187">
        <v>0</v>
      </c>
      <c r="T154" s="188">
        <f>S154*H154</f>
        <v>0</v>
      </c>
      <c r="AR154" s="11" t="s">
        <v>128</v>
      </c>
      <c r="AT154" s="11" t="s">
        <v>123</v>
      </c>
      <c r="AU154" s="11" t="s">
        <v>83</v>
      </c>
      <c r="AY154" s="11" t="s">
        <v>121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1" t="s">
        <v>23</v>
      </c>
      <c r="BK154" s="189">
        <f>ROUND(I154*H154,2)</f>
        <v>0</v>
      </c>
      <c r="BL154" s="11" t="s">
        <v>128</v>
      </c>
      <c r="BM154" s="11" t="s">
        <v>283</v>
      </c>
    </row>
    <row r="155" spans="2:51" s="190" customFormat="1" ht="20.25" customHeight="1">
      <c r="B155" s="191"/>
      <c r="D155" s="192" t="s">
        <v>130</v>
      </c>
      <c r="E155" s="193"/>
      <c r="F155" s="194" t="s">
        <v>284</v>
      </c>
      <c r="H155" s="195">
        <v>1.784</v>
      </c>
      <c r="I155" s="196"/>
      <c r="L155" s="191"/>
      <c r="M155" s="197"/>
      <c r="N155" s="198"/>
      <c r="O155" s="198"/>
      <c r="P155" s="198"/>
      <c r="Q155" s="198"/>
      <c r="R155" s="198"/>
      <c r="S155" s="198"/>
      <c r="T155" s="199"/>
      <c r="AT155" s="200" t="s">
        <v>130</v>
      </c>
      <c r="AU155" s="200" t="s">
        <v>83</v>
      </c>
      <c r="AV155" s="190" t="s">
        <v>83</v>
      </c>
      <c r="AW155" s="190" t="s">
        <v>36</v>
      </c>
      <c r="AX155" s="190" t="s">
        <v>23</v>
      </c>
      <c r="AY155" s="200" t="s">
        <v>121</v>
      </c>
    </row>
    <row r="156" spans="2:65" s="30" customFormat="1" ht="20.25" customHeight="1">
      <c r="B156" s="177"/>
      <c r="C156" s="178" t="s">
        <v>285</v>
      </c>
      <c r="D156" s="178" t="s">
        <v>123</v>
      </c>
      <c r="E156" s="179" t="s">
        <v>286</v>
      </c>
      <c r="F156" s="180" t="s">
        <v>287</v>
      </c>
      <c r="G156" s="181" t="s">
        <v>126</v>
      </c>
      <c r="H156" s="182">
        <v>16.704</v>
      </c>
      <c r="I156" s="183"/>
      <c r="J156" s="184">
        <f>ROUND(I156*H156,2)</f>
        <v>0</v>
      </c>
      <c r="K156" s="180" t="s">
        <v>127</v>
      </c>
      <c r="L156" s="31"/>
      <c r="M156" s="185"/>
      <c r="N156" s="186" t="s">
        <v>43</v>
      </c>
      <c r="O156" s="32"/>
      <c r="P156" s="187">
        <f>O156*H156</f>
        <v>0</v>
      </c>
      <c r="Q156" s="187">
        <v>0.0417442</v>
      </c>
      <c r="R156" s="187">
        <f>Q156*H156</f>
        <v>0.6972951168000001</v>
      </c>
      <c r="S156" s="187">
        <v>0</v>
      </c>
      <c r="T156" s="188">
        <f>S156*H156</f>
        <v>0</v>
      </c>
      <c r="AR156" s="11" t="s">
        <v>128</v>
      </c>
      <c r="AT156" s="11" t="s">
        <v>123</v>
      </c>
      <c r="AU156" s="11" t="s">
        <v>83</v>
      </c>
      <c r="AY156" s="11" t="s">
        <v>121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1" t="s">
        <v>23</v>
      </c>
      <c r="BK156" s="189">
        <f>ROUND(I156*H156,2)</f>
        <v>0</v>
      </c>
      <c r="BL156" s="11" t="s">
        <v>128</v>
      </c>
      <c r="BM156" s="11" t="s">
        <v>288</v>
      </c>
    </row>
    <row r="157" spans="2:51" s="190" customFormat="1" ht="20.25" customHeight="1">
      <c r="B157" s="191"/>
      <c r="D157" s="192" t="s">
        <v>130</v>
      </c>
      <c r="E157" s="193"/>
      <c r="F157" s="194" t="s">
        <v>289</v>
      </c>
      <c r="H157" s="195">
        <v>16.704</v>
      </c>
      <c r="I157" s="196"/>
      <c r="L157" s="191"/>
      <c r="M157" s="197"/>
      <c r="N157" s="198"/>
      <c r="O157" s="198"/>
      <c r="P157" s="198"/>
      <c r="Q157" s="198"/>
      <c r="R157" s="198"/>
      <c r="S157" s="198"/>
      <c r="T157" s="199"/>
      <c r="AT157" s="200" t="s">
        <v>130</v>
      </c>
      <c r="AU157" s="200" t="s">
        <v>83</v>
      </c>
      <c r="AV157" s="190" t="s">
        <v>83</v>
      </c>
      <c r="AW157" s="190" t="s">
        <v>36</v>
      </c>
      <c r="AX157" s="190" t="s">
        <v>23</v>
      </c>
      <c r="AY157" s="200" t="s">
        <v>121</v>
      </c>
    </row>
    <row r="158" spans="2:65" s="30" customFormat="1" ht="20.25" customHeight="1">
      <c r="B158" s="177"/>
      <c r="C158" s="178" t="s">
        <v>290</v>
      </c>
      <c r="D158" s="178" t="s">
        <v>123</v>
      </c>
      <c r="E158" s="179" t="s">
        <v>291</v>
      </c>
      <c r="F158" s="180" t="s">
        <v>292</v>
      </c>
      <c r="G158" s="181" t="s">
        <v>126</v>
      </c>
      <c r="H158" s="182">
        <v>16.704</v>
      </c>
      <c r="I158" s="183"/>
      <c r="J158" s="184">
        <f>ROUND(I158*H158,2)</f>
        <v>0</v>
      </c>
      <c r="K158" s="180" t="s">
        <v>127</v>
      </c>
      <c r="L158" s="31"/>
      <c r="M158" s="185"/>
      <c r="N158" s="186" t="s">
        <v>43</v>
      </c>
      <c r="O158" s="32"/>
      <c r="P158" s="187">
        <f>O158*H158</f>
        <v>0</v>
      </c>
      <c r="Q158" s="187">
        <v>1.5E-05</v>
      </c>
      <c r="R158" s="187">
        <f>Q158*H158</f>
        <v>0.00025056000000000004</v>
      </c>
      <c r="S158" s="187">
        <v>0</v>
      </c>
      <c r="T158" s="188">
        <f>S158*H158</f>
        <v>0</v>
      </c>
      <c r="AR158" s="11" t="s">
        <v>128</v>
      </c>
      <c r="AT158" s="11" t="s">
        <v>123</v>
      </c>
      <c r="AU158" s="11" t="s">
        <v>83</v>
      </c>
      <c r="AY158" s="11" t="s">
        <v>121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11" t="s">
        <v>23</v>
      </c>
      <c r="BK158" s="189">
        <f>ROUND(I158*H158,2)</f>
        <v>0</v>
      </c>
      <c r="BL158" s="11" t="s">
        <v>128</v>
      </c>
      <c r="BM158" s="11" t="s">
        <v>293</v>
      </c>
    </row>
    <row r="159" spans="2:65" s="30" customFormat="1" ht="20.25" customHeight="1">
      <c r="B159" s="177"/>
      <c r="C159" s="178" t="s">
        <v>294</v>
      </c>
      <c r="D159" s="178" t="s">
        <v>123</v>
      </c>
      <c r="E159" s="179" t="s">
        <v>295</v>
      </c>
      <c r="F159" s="180" t="s">
        <v>296</v>
      </c>
      <c r="G159" s="181" t="s">
        <v>204</v>
      </c>
      <c r="H159" s="182">
        <v>0.293</v>
      </c>
      <c r="I159" s="183"/>
      <c r="J159" s="184">
        <f>ROUND(I159*H159,2)</f>
        <v>0</v>
      </c>
      <c r="K159" s="180" t="s">
        <v>127</v>
      </c>
      <c r="L159" s="31"/>
      <c r="M159" s="185"/>
      <c r="N159" s="186" t="s">
        <v>43</v>
      </c>
      <c r="O159" s="32"/>
      <c r="P159" s="187">
        <f>O159*H159</f>
        <v>0</v>
      </c>
      <c r="Q159" s="187">
        <v>1.0487652</v>
      </c>
      <c r="R159" s="187">
        <f>Q159*H159</f>
        <v>0.3072882036</v>
      </c>
      <c r="S159" s="187">
        <v>0</v>
      </c>
      <c r="T159" s="188">
        <f>S159*H159</f>
        <v>0</v>
      </c>
      <c r="AR159" s="11" t="s">
        <v>128</v>
      </c>
      <c r="AT159" s="11" t="s">
        <v>123</v>
      </c>
      <c r="AU159" s="11" t="s">
        <v>83</v>
      </c>
      <c r="AY159" s="11" t="s">
        <v>121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1" t="s">
        <v>23</v>
      </c>
      <c r="BK159" s="189">
        <f>ROUND(I159*H159,2)</f>
        <v>0</v>
      </c>
      <c r="BL159" s="11" t="s">
        <v>128</v>
      </c>
      <c r="BM159" s="11" t="s">
        <v>297</v>
      </c>
    </row>
    <row r="160" spans="2:51" s="190" customFormat="1" ht="20.25" customHeight="1">
      <c r="B160" s="191"/>
      <c r="D160" s="192" t="s">
        <v>130</v>
      </c>
      <c r="E160" s="193"/>
      <c r="F160" s="194" t="s">
        <v>298</v>
      </c>
      <c r="H160" s="195">
        <v>0.293</v>
      </c>
      <c r="I160" s="196"/>
      <c r="L160" s="191"/>
      <c r="M160" s="197"/>
      <c r="N160" s="198"/>
      <c r="O160" s="198"/>
      <c r="P160" s="198"/>
      <c r="Q160" s="198"/>
      <c r="R160" s="198"/>
      <c r="S160" s="198"/>
      <c r="T160" s="199"/>
      <c r="AT160" s="200" t="s">
        <v>130</v>
      </c>
      <c r="AU160" s="200" t="s">
        <v>83</v>
      </c>
      <c r="AV160" s="190" t="s">
        <v>83</v>
      </c>
      <c r="AW160" s="190" t="s">
        <v>36</v>
      </c>
      <c r="AX160" s="190" t="s">
        <v>23</v>
      </c>
      <c r="AY160" s="200" t="s">
        <v>121</v>
      </c>
    </row>
    <row r="161" spans="2:65" s="30" customFormat="1" ht="20.25" customHeight="1">
      <c r="B161" s="177"/>
      <c r="C161" s="178" t="s">
        <v>299</v>
      </c>
      <c r="D161" s="178" t="s">
        <v>123</v>
      </c>
      <c r="E161" s="179" t="s">
        <v>300</v>
      </c>
      <c r="F161" s="180" t="s">
        <v>301</v>
      </c>
      <c r="G161" s="181" t="s">
        <v>148</v>
      </c>
      <c r="H161" s="182">
        <v>11.373</v>
      </c>
      <c r="I161" s="183"/>
      <c r="J161" s="184">
        <f>ROUND(I161*H161,2)</f>
        <v>0</v>
      </c>
      <c r="K161" s="180" t="s">
        <v>127</v>
      </c>
      <c r="L161" s="31"/>
      <c r="M161" s="185"/>
      <c r="N161" s="186" t="s">
        <v>43</v>
      </c>
      <c r="O161" s="32"/>
      <c r="P161" s="187">
        <f>O161*H161</f>
        <v>0</v>
      </c>
      <c r="Q161" s="187">
        <v>2.45351</v>
      </c>
      <c r="R161" s="187">
        <f>Q161*H161</f>
        <v>27.903769229999998</v>
      </c>
      <c r="S161" s="187">
        <v>0</v>
      </c>
      <c r="T161" s="188">
        <f>S161*H161</f>
        <v>0</v>
      </c>
      <c r="AR161" s="11" t="s">
        <v>128</v>
      </c>
      <c r="AT161" s="11" t="s">
        <v>123</v>
      </c>
      <c r="AU161" s="11" t="s">
        <v>83</v>
      </c>
      <c r="AY161" s="11" t="s">
        <v>121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11" t="s">
        <v>23</v>
      </c>
      <c r="BK161" s="189">
        <f>ROUND(I161*H161,2)</f>
        <v>0</v>
      </c>
      <c r="BL161" s="11" t="s">
        <v>128</v>
      </c>
      <c r="BM161" s="11" t="s">
        <v>302</v>
      </c>
    </row>
    <row r="162" spans="2:51" s="190" customFormat="1" ht="20.25" customHeight="1">
      <c r="B162" s="191"/>
      <c r="D162" s="201" t="s">
        <v>130</v>
      </c>
      <c r="E162" s="200"/>
      <c r="F162" s="202" t="s">
        <v>303</v>
      </c>
      <c r="H162" s="203">
        <v>9.078</v>
      </c>
      <c r="I162" s="196"/>
      <c r="L162" s="191"/>
      <c r="M162" s="197"/>
      <c r="N162" s="198"/>
      <c r="O162" s="198"/>
      <c r="P162" s="198"/>
      <c r="Q162" s="198"/>
      <c r="R162" s="198"/>
      <c r="S162" s="198"/>
      <c r="T162" s="199"/>
      <c r="AT162" s="200" t="s">
        <v>130</v>
      </c>
      <c r="AU162" s="200" t="s">
        <v>83</v>
      </c>
      <c r="AV162" s="190" t="s">
        <v>83</v>
      </c>
      <c r="AW162" s="190" t="s">
        <v>36</v>
      </c>
      <c r="AX162" s="190" t="s">
        <v>72</v>
      </c>
      <c r="AY162" s="200" t="s">
        <v>121</v>
      </c>
    </row>
    <row r="163" spans="2:51" s="190" customFormat="1" ht="20.25" customHeight="1">
      <c r="B163" s="191"/>
      <c r="D163" s="201" t="s">
        <v>130</v>
      </c>
      <c r="E163" s="200"/>
      <c r="F163" s="202" t="s">
        <v>304</v>
      </c>
      <c r="H163" s="203">
        <v>2.295</v>
      </c>
      <c r="I163" s="196"/>
      <c r="L163" s="191"/>
      <c r="M163" s="197"/>
      <c r="N163" s="198"/>
      <c r="O163" s="198"/>
      <c r="P163" s="198"/>
      <c r="Q163" s="198"/>
      <c r="R163" s="198"/>
      <c r="S163" s="198"/>
      <c r="T163" s="199"/>
      <c r="AT163" s="200" t="s">
        <v>130</v>
      </c>
      <c r="AU163" s="200" t="s">
        <v>83</v>
      </c>
      <c r="AV163" s="190" t="s">
        <v>83</v>
      </c>
      <c r="AW163" s="190" t="s">
        <v>36</v>
      </c>
      <c r="AX163" s="190" t="s">
        <v>72</v>
      </c>
      <c r="AY163" s="200" t="s">
        <v>121</v>
      </c>
    </row>
    <row r="164" spans="2:51" s="204" customFormat="1" ht="20.25" customHeight="1">
      <c r="B164" s="205"/>
      <c r="D164" s="192" t="s">
        <v>130</v>
      </c>
      <c r="E164" s="206"/>
      <c r="F164" s="207" t="s">
        <v>152</v>
      </c>
      <c r="H164" s="208">
        <v>11.373</v>
      </c>
      <c r="I164" s="209"/>
      <c r="L164" s="205"/>
      <c r="M164" s="210"/>
      <c r="N164" s="211"/>
      <c r="O164" s="211"/>
      <c r="P164" s="211"/>
      <c r="Q164" s="211"/>
      <c r="R164" s="211"/>
      <c r="S164" s="211"/>
      <c r="T164" s="212"/>
      <c r="AT164" s="213" t="s">
        <v>130</v>
      </c>
      <c r="AU164" s="213" t="s">
        <v>83</v>
      </c>
      <c r="AV164" s="204" t="s">
        <v>128</v>
      </c>
      <c r="AW164" s="204" t="s">
        <v>36</v>
      </c>
      <c r="AX164" s="204" t="s">
        <v>23</v>
      </c>
      <c r="AY164" s="213" t="s">
        <v>121</v>
      </c>
    </row>
    <row r="165" spans="2:65" s="30" customFormat="1" ht="20.25" customHeight="1">
      <c r="B165" s="177"/>
      <c r="C165" s="178" t="s">
        <v>305</v>
      </c>
      <c r="D165" s="178" t="s">
        <v>123</v>
      </c>
      <c r="E165" s="179" t="s">
        <v>306</v>
      </c>
      <c r="F165" s="180" t="s">
        <v>307</v>
      </c>
      <c r="G165" s="181" t="s">
        <v>148</v>
      </c>
      <c r="H165" s="182">
        <v>4.624</v>
      </c>
      <c r="I165" s="183"/>
      <c r="J165" s="184">
        <f>ROUND(I165*H165,2)</f>
        <v>0</v>
      </c>
      <c r="K165" s="180" t="s">
        <v>127</v>
      </c>
      <c r="L165" s="31"/>
      <c r="M165" s="185"/>
      <c r="N165" s="186" t="s">
        <v>43</v>
      </c>
      <c r="O165" s="32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AR165" s="11" t="s">
        <v>128</v>
      </c>
      <c r="AT165" s="11" t="s">
        <v>123</v>
      </c>
      <c r="AU165" s="11" t="s">
        <v>83</v>
      </c>
      <c r="AY165" s="11" t="s">
        <v>121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1" t="s">
        <v>23</v>
      </c>
      <c r="BK165" s="189">
        <f>ROUND(I165*H165,2)</f>
        <v>0</v>
      </c>
      <c r="BL165" s="11" t="s">
        <v>128</v>
      </c>
      <c r="BM165" s="11" t="s">
        <v>308</v>
      </c>
    </row>
    <row r="166" spans="2:51" s="190" customFormat="1" ht="20.25" customHeight="1">
      <c r="B166" s="191"/>
      <c r="D166" s="201" t="s">
        <v>130</v>
      </c>
      <c r="E166" s="200"/>
      <c r="F166" s="202" t="s">
        <v>309</v>
      </c>
      <c r="H166" s="203">
        <v>2.848</v>
      </c>
      <c r="I166" s="196"/>
      <c r="L166" s="191"/>
      <c r="M166" s="197"/>
      <c r="N166" s="198"/>
      <c r="O166" s="198"/>
      <c r="P166" s="198"/>
      <c r="Q166" s="198"/>
      <c r="R166" s="198"/>
      <c r="S166" s="198"/>
      <c r="T166" s="199"/>
      <c r="AT166" s="200" t="s">
        <v>130</v>
      </c>
      <c r="AU166" s="200" t="s">
        <v>83</v>
      </c>
      <c r="AV166" s="190" t="s">
        <v>83</v>
      </c>
      <c r="AW166" s="190" t="s">
        <v>36</v>
      </c>
      <c r="AX166" s="190" t="s">
        <v>72</v>
      </c>
      <c r="AY166" s="200" t="s">
        <v>121</v>
      </c>
    </row>
    <row r="167" spans="2:51" s="190" customFormat="1" ht="20.25" customHeight="1">
      <c r="B167" s="191"/>
      <c r="D167" s="201" t="s">
        <v>130</v>
      </c>
      <c r="E167" s="200"/>
      <c r="F167" s="202" t="s">
        <v>310</v>
      </c>
      <c r="H167" s="203">
        <v>1.776</v>
      </c>
      <c r="I167" s="196"/>
      <c r="L167" s="191"/>
      <c r="M167" s="197"/>
      <c r="N167" s="198"/>
      <c r="O167" s="198"/>
      <c r="P167" s="198"/>
      <c r="Q167" s="198"/>
      <c r="R167" s="198"/>
      <c r="S167" s="198"/>
      <c r="T167" s="199"/>
      <c r="AT167" s="200" t="s">
        <v>130</v>
      </c>
      <c r="AU167" s="200" t="s">
        <v>83</v>
      </c>
      <c r="AV167" s="190" t="s">
        <v>83</v>
      </c>
      <c r="AW167" s="190" t="s">
        <v>36</v>
      </c>
      <c r="AX167" s="190" t="s">
        <v>72</v>
      </c>
      <c r="AY167" s="200" t="s">
        <v>121</v>
      </c>
    </row>
    <row r="168" spans="2:51" s="204" customFormat="1" ht="20.25" customHeight="1">
      <c r="B168" s="205"/>
      <c r="D168" s="192" t="s">
        <v>130</v>
      </c>
      <c r="E168" s="206"/>
      <c r="F168" s="207" t="s">
        <v>152</v>
      </c>
      <c r="H168" s="208">
        <v>4.624</v>
      </c>
      <c r="I168" s="209"/>
      <c r="L168" s="205"/>
      <c r="M168" s="210"/>
      <c r="N168" s="211"/>
      <c r="O168" s="211"/>
      <c r="P168" s="211"/>
      <c r="Q168" s="211"/>
      <c r="R168" s="211"/>
      <c r="S168" s="211"/>
      <c r="T168" s="212"/>
      <c r="AT168" s="213" t="s">
        <v>130</v>
      </c>
      <c r="AU168" s="213" t="s">
        <v>83</v>
      </c>
      <c r="AV168" s="204" t="s">
        <v>128</v>
      </c>
      <c r="AW168" s="204" t="s">
        <v>36</v>
      </c>
      <c r="AX168" s="204" t="s">
        <v>23</v>
      </c>
      <c r="AY168" s="213" t="s">
        <v>121</v>
      </c>
    </row>
    <row r="169" spans="2:65" s="30" customFormat="1" ht="28.5" customHeight="1">
      <c r="B169" s="177"/>
      <c r="C169" s="178" t="s">
        <v>311</v>
      </c>
      <c r="D169" s="178" t="s">
        <v>123</v>
      </c>
      <c r="E169" s="179" t="s">
        <v>312</v>
      </c>
      <c r="F169" s="180" t="s">
        <v>313</v>
      </c>
      <c r="G169" s="181" t="s">
        <v>126</v>
      </c>
      <c r="H169" s="182">
        <v>37.018</v>
      </c>
      <c r="I169" s="183"/>
      <c r="J169" s="184">
        <f>ROUND(I169*H169,2)</f>
        <v>0</v>
      </c>
      <c r="K169" s="180" t="s">
        <v>127</v>
      </c>
      <c r="L169" s="31"/>
      <c r="M169" s="185"/>
      <c r="N169" s="186" t="s">
        <v>43</v>
      </c>
      <c r="O169" s="32"/>
      <c r="P169" s="187">
        <f>O169*H169</f>
        <v>0</v>
      </c>
      <c r="Q169" s="187">
        <v>0.00183239</v>
      </c>
      <c r="R169" s="187">
        <f>Q169*H169</f>
        <v>0.06783141302</v>
      </c>
      <c r="S169" s="187">
        <v>0</v>
      </c>
      <c r="T169" s="188">
        <f>S169*H169</f>
        <v>0</v>
      </c>
      <c r="AR169" s="11" t="s">
        <v>128</v>
      </c>
      <c r="AT169" s="11" t="s">
        <v>123</v>
      </c>
      <c r="AU169" s="11" t="s">
        <v>83</v>
      </c>
      <c r="AY169" s="11" t="s">
        <v>121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1" t="s">
        <v>23</v>
      </c>
      <c r="BK169" s="189">
        <f>ROUND(I169*H169,2)</f>
        <v>0</v>
      </c>
      <c r="BL169" s="11" t="s">
        <v>128</v>
      </c>
      <c r="BM169" s="11" t="s">
        <v>314</v>
      </c>
    </row>
    <row r="170" spans="2:51" s="190" customFormat="1" ht="20.25" customHeight="1">
      <c r="B170" s="191"/>
      <c r="D170" s="201" t="s">
        <v>130</v>
      </c>
      <c r="E170" s="200"/>
      <c r="F170" s="202" t="s">
        <v>315</v>
      </c>
      <c r="H170" s="203">
        <v>30.328</v>
      </c>
      <c r="I170" s="196"/>
      <c r="L170" s="191"/>
      <c r="M170" s="197"/>
      <c r="N170" s="198"/>
      <c r="O170" s="198"/>
      <c r="P170" s="198"/>
      <c r="Q170" s="198"/>
      <c r="R170" s="198"/>
      <c r="S170" s="198"/>
      <c r="T170" s="199"/>
      <c r="AT170" s="200" t="s">
        <v>130</v>
      </c>
      <c r="AU170" s="200" t="s">
        <v>83</v>
      </c>
      <c r="AV170" s="190" t="s">
        <v>83</v>
      </c>
      <c r="AW170" s="190" t="s">
        <v>36</v>
      </c>
      <c r="AX170" s="190" t="s">
        <v>72</v>
      </c>
      <c r="AY170" s="200" t="s">
        <v>121</v>
      </c>
    </row>
    <row r="171" spans="2:51" s="190" customFormat="1" ht="20.25" customHeight="1">
      <c r="B171" s="191"/>
      <c r="D171" s="201" t="s">
        <v>130</v>
      </c>
      <c r="E171" s="200"/>
      <c r="F171" s="202" t="s">
        <v>316</v>
      </c>
      <c r="H171" s="203">
        <v>6.69</v>
      </c>
      <c r="I171" s="196"/>
      <c r="L171" s="191"/>
      <c r="M171" s="197"/>
      <c r="N171" s="198"/>
      <c r="O171" s="198"/>
      <c r="P171" s="198"/>
      <c r="Q171" s="198"/>
      <c r="R171" s="198"/>
      <c r="S171" s="198"/>
      <c r="T171" s="199"/>
      <c r="AT171" s="200" t="s">
        <v>130</v>
      </c>
      <c r="AU171" s="200" t="s">
        <v>83</v>
      </c>
      <c r="AV171" s="190" t="s">
        <v>83</v>
      </c>
      <c r="AW171" s="190" t="s">
        <v>36</v>
      </c>
      <c r="AX171" s="190" t="s">
        <v>72</v>
      </c>
      <c r="AY171" s="200" t="s">
        <v>121</v>
      </c>
    </row>
    <row r="172" spans="2:51" s="204" customFormat="1" ht="20.25" customHeight="1">
      <c r="B172" s="205"/>
      <c r="D172" s="192" t="s">
        <v>130</v>
      </c>
      <c r="E172" s="206"/>
      <c r="F172" s="207" t="s">
        <v>152</v>
      </c>
      <c r="H172" s="208">
        <v>37.018</v>
      </c>
      <c r="I172" s="209"/>
      <c r="L172" s="205"/>
      <c r="M172" s="210"/>
      <c r="N172" s="211"/>
      <c r="O172" s="211"/>
      <c r="P172" s="211"/>
      <c r="Q172" s="211"/>
      <c r="R172" s="211"/>
      <c r="S172" s="211"/>
      <c r="T172" s="212"/>
      <c r="AT172" s="213" t="s">
        <v>130</v>
      </c>
      <c r="AU172" s="213" t="s">
        <v>83</v>
      </c>
      <c r="AV172" s="204" t="s">
        <v>128</v>
      </c>
      <c r="AW172" s="204" t="s">
        <v>36</v>
      </c>
      <c r="AX172" s="204" t="s">
        <v>23</v>
      </c>
      <c r="AY172" s="213" t="s">
        <v>121</v>
      </c>
    </row>
    <row r="173" spans="2:65" s="30" customFormat="1" ht="20.25" customHeight="1">
      <c r="B173" s="177"/>
      <c r="C173" s="178" t="s">
        <v>317</v>
      </c>
      <c r="D173" s="178" t="s">
        <v>123</v>
      </c>
      <c r="E173" s="179" t="s">
        <v>318</v>
      </c>
      <c r="F173" s="180" t="s">
        <v>319</v>
      </c>
      <c r="G173" s="181" t="s">
        <v>126</v>
      </c>
      <c r="H173" s="182">
        <v>37.018</v>
      </c>
      <c r="I173" s="183"/>
      <c r="J173" s="184">
        <f>ROUND(I173*H173,2)</f>
        <v>0</v>
      </c>
      <c r="K173" s="180" t="s">
        <v>127</v>
      </c>
      <c r="L173" s="31"/>
      <c r="M173" s="185"/>
      <c r="N173" s="186" t="s">
        <v>43</v>
      </c>
      <c r="O173" s="32"/>
      <c r="P173" s="187">
        <f>O173*H173</f>
        <v>0</v>
      </c>
      <c r="Q173" s="187">
        <v>3.6E-05</v>
      </c>
      <c r="R173" s="187">
        <f>Q173*H173</f>
        <v>0.001332648</v>
      </c>
      <c r="S173" s="187">
        <v>0</v>
      </c>
      <c r="T173" s="188">
        <f>S173*H173</f>
        <v>0</v>
      </c>
      <c r="AR173" s="11" t="s">
        <v>128</v>
      </c>
      <c r="AT173" s="11" t="s">
        <v>123</v>
      </c>
      <c r="AU173" s="11" t="s">
        <v>83</v>
      </c>
      <c r="AY173" s="11" t="s">
        <v>121</v>
      </c>
      <c r="BE173" s="189">
        <f>IF(N173="základní",J173,0)</f>
        <v>0</v>
      </c>
      <c r="BF173" s="189">
        <f>IF(N173="snížená",J173,0)</f>
        <v>0</v>
      </c>
      <c r="BG173" s="189">
        <f>IF(N173="zákl. přenesená",J173,0)</f>
        <v>0</v>
      </c>
      <c r="BH173" s="189">
        <f>IF(N173="sníž. přenesená",J173,0)</f>
        <v>0</v>
      </c>
      <c r="BI173" s="189">
        <f>IF(N173="nulová",J173,0)</f>
        <v>0</v>
      </c>
      <c r="BJ173" s="11" t="s">
        <v>23</v>
      </c>
      <c r="BK173" s="189">
        <f>ROUND(I173*H173,2)</f>
        <v>0</v>
      </c>
      <c r="BL173" s="11" t="s">
        <v>128</v>
      </c>
      <c r="BM173" s="11" t="s">
        <v>320</v>
      </c>
    </row>
    <row r="174" spans="2:65" s="30" customFormat="1" ht="28.5" customHeight="1">
      <c r="B174" s="177"/>
      <c r="C174" s="178" t="s">
        <v>321</v>
      </c>
      <c r="D174" s="178" t="s">
        <v>123</v>
      </c>
      <c r="E174" s="179" t="s">
        <v>322</v>
      </c>
      <c r="F174" s="180" t="s">
        <v>323</v>
      </c>
      <c r="G174" s="181" t="s">
        <v>126</v>
      </c>
      <c r="H174" s="182">
        <v>27.28</v>
      </c>
      <c r="I174" s="183"/>
      <c r="J174" s="184">
        <f>ROUND(I174*H174,2)</f>
        <v>0</v>
      </c>
      <c r="K174" s="180" t="s">
        <v>127</v>
      </c>
      <c r="L174" s="31"/>
      <c r="M174" s="185"/>
      <c r="N174" s="186" t="s">
        <v>43</v>
      </c>
      <c r="O174" s="32"/>
      <c r="P174" s="187">
        <f>O174*H174</f>
        <v>0</v>
      </c>
      <c r="Q174" s="187">
        <v>0.00132</v>
      </c>
      <c r="R174" s="187">
        <f>Q174*H174</f>
        <v>0.0360096</v>
      </c>
      <c r="S174" s="187">
        <v>0</v>
      </c>
      <c r="T174" s="188">
        <f>S174*H174</f>
        <v>0</v>
      </c>
      <c r="AR174" s="11" t="s">
        <v>128</v>
      </c>
      <c r="AT174" s="11" t="s">
        <v>123</v>
      </c>
      <c r="AU174" s="11" t="s">
        <v>83</v>
      </c>
      <c r="AY174" s="11" t="s">
        <v>121</v>
      </c>
      <c r="BE174" s="189">
        <f>IF(N174="základní",J174,0)</f>
        <v>0</v>
      </c>
      <c r="BF174" s="189">
        <f>IF(N174="snížená",J174,0)</f>
        <v>0</v>
      </c>
      <c r="BG174" s="189">
        <f>IF(N174="zákl. přenesená",J174,0)</f>
        <v>0</v>
      </c>
      <c r="BH174" s="189">
        <f>IF(N174="sníž. přenesená",J174,0)</f>
        <v>0</v>
      </c>
      <c r="BI174" s="189">
        <f>IF(N174="nulová",J174,0)</f>
        <v>0</v>
      </c>
      <c r="BJ174" s="11" t="s">
        <v>23</v>
      </c>
      <c r="BK174" s="189">
        <f>ROUND(I174*H174,2)</f>
        <v>0</v>
      </c>
      <c r="BL174" s="11" t="s">
        <v>128</v>
      </c>
      <c r="BM174" s="11" t="s">
        <v>324</v>
      </c>
    </row>
    <row r="175" spans="2:51" s="190" customFormat="1" ht="20.25" customHeight="1">
      <c r="B175" s="191"/>
      <c r="D175" s="201" t="s">
        <v>130</v>
      </c>
      <c r="E175" s="200"/>
      <c r="F175" s="202" t="s">
        <v>325</v>
      </c>
      <c r="H175" s="203">
        <v>14.24</v>
      </c>
      <c r="I175" s="196"/>
      <c r="L175" s="191"/>
      <c r="M175" s="197"/>
      <c r="N175" s="198"/>
      <c r="O175" s="198"/>
      <c r="P175" s="198"/>
      <c r="Q175" s="198"/>
      <c r="R175" s="198"/>
      <c r="S175" s="198"/>
      <c r="T175" s="199"/>
      <c r="AT175" s="200" t="s">
        <v>130</v>
      </c>
      <c r="AU175" s="200" t="s">
        <v>83</v>
      </c>
      <c r="AV175" s="190" t="s">
        <v>83</v>
      </c>
      <c r="AW175" s="190" t="s">
        <v>36</v>
      </c>
      <c r="AX175" s="190" t="s">
        <v>72</v>
      </c>
      <c r="AY175" s="200" t="s">
        <v>121</v>
      </c>
    </row>
    <row r="176" spans="2:51" s="190" customFormat="1" ht="20.25" customHeight="1">
      <c r="B176" s="191"/>
      <c r="D176" s="201" t="s">
        <v>130</v>
      </c>
      <c r="E176" s="200"/>
      <c r="F176" s="202" t="s">
        <v>326</v>
      </c>
      <c r="H176" s="203">
        <v>8.88</v>
      </c>
      <c r="I176" s="196"/>
      <c r="L176" s="191"/>
      <c r="M176" s="197"/>
      <c r="N176" s="198"/>
      <c r="O176" s="198"/>
      <c r="P176" s="198"/>
      <c r="Q176" s="198"/>
      <c r="R176" s="198"/>
      <c r="S176" s="198"/>
      <c r="T176" s="199"/>
      <c r="AT176" s="200" t="s">
        <v>130</v>
      </c>
      <c r="AU176" s="200" t="s">
        <v>83</v>
      </c>
      <c r="AV176" s="190" t="s">
        <v>83</v>
      </c>
      <c r="AW176" s="190" t="s">
        <v>36</v>
      </c>
      <c r="AX176" s="190" t="s">
        <v>72</v>
      </c>
      <c r="AY176" s="200" t="s">
        <v>121</v>
      </c>
    </row>
    <row r="177" spans="2:51" s="190" customFormat="1" ht="20.25" customHeight="1">
      <c r="B177" s="191"/>
      <c r="D177" s="201" t="s">
        <v>130</v>
      </c>
      <c r="E177" s="200"/>
      <c r="F177" s="202" t="s">
        <v>327</v>
      </c>
      <c r="H177" s="203">
        <v>4.16</v>
      </c>
      <c r="I177" s="196"/>
      <c r="L177" s="191"/>
      <c r="M177" s="197"/>
      <c r="N177" s="198"/>
      <c r="O177" s="198"/>
      <c r="P177" s="198"/>
      <c r="Q177" s="198"/>
      <c r="R177" s="198"/>
      <c r="S177" s="198"/>
      <c r="T177" s="199"/>
      <c r="AT177" s="200" t="s">
        <v>130</v>
      </c>
      <c r="AU177" s="200" t="s">
        <v>83</v>
      </c>
      <c r="AV177" s="190" t="s">
        <v>83</v>
      </c>
      <c r="AW177" s="190" t="s">
        <v>36</v>
      </c>
      <c r="AX177" s="190" t="s">
        <v>72</v>
      </c>
      <c r="AY177" s="200" t="s">
        <v>121</v>
      </c>
    </row>
    <row r="178" spans="2:51" s="204" customFormat="1" ht="20.25" customHeight="1">
      <c r="B178" s="205"/>
      <c r="D178" s="192" t="s">
        <v>130</v>
      </c>
      <c r="E178" s="206"/>
      <c r="F178" s="207" t="s">
        <v>152</v>
      </c>
      <c r="H178" s="208">
        <v>27.28</v>
      </c>
      <c r="I178" s="209"/>
      <c r="L178" s="205"/>
      <c r="M178" s="210"/>
      <c r="N178" s="211"/>
      <c r="O178" s="211"/>
      <c r="P178" s="211"/>
      <c r="Q178" s="211"/>
      <c r="R178" s="211"/>
      <c r="S178" s="211"/>
      <c r="T178" s="212"/>
      <c r="AT178" s="213" t="s">
        <v>130</v>
      </c>
      <c r="AU178" s="213" t="s">
        <v>83</v>
      </c>
      <c r="AV178" s="204" t="s">
        <v>128</v>
      </c>
      <c r="AW178" s="204" t="s">
        <v>36</v>
      </c>
      <c r="AX178" s="204" t="s">
        <v>23</v>
      </c>
      <c r="AY178" s="213" t="s">
        <v>121</v>
      </c>
    </row>
    <row r="179" spans="2:65" s="30" customFormat="1" ht="28.5" customHeight="1">
      <c r="B179" s="177"/>
      <c r="C179" s="178" t="s">
        <v>328</v>
      </c>
      <c r="D179" s="178" t="s">
        <v>123</v>
      </c>
      <c r="E179" s="179" t="s">
        <v>329</v>
      </c>
      <c r="F179" s="180" t="s">
        <v>330</v>
      </c>
      <c r="G179" s="181" t="s">
        <v>126</v>
      </c>
      <c r="H179" s="182">
        <v>27.28</v>
      </c>
      <c r="I179" s="183"/>
      <c r="J179" s="184">
        <f>ROUND(I179*H179,2)</f>
        <v>0</v>
      </c>
      <c r="K179" s="180" t="s">
        <v>127</v>
      </c>
      <c r="L179" s="31"/>
      <c r="M179" s="185"/>
      <c r="N179" s="186" t="s">
        <v>43</v>
      </c>
      <c r="O179" s="32"/>
      <c r="P179" s="187">
        <f>O179*H179</f>
        <v>0</v>
      </c>
      <c r="Q179" s="187">
        <v>4E-05</v>
      </c>
      <c r="R179" s="187">
        <f>Q179*H179</f>
        <v>0.0010912</v>
      </c>
      <c r="S179" s="187">
        <v>0</v>
      </c>
      <c r="T179" s="188">
        <f>S179*H179</f>
        <v>0</v>
      </c>
      <c r="AR179" s="11" t="s">
        <v>128</v>
      </c>
      <c r="AT179" s="11" t="s">
        <v>123</v>
      </c>
      <c r="AU179" s="11" t="s">
        <v>83</v>
      </c>
      <c r="AY179" s="11" t="s">
        <v>121</v>
      </c>
      <c r="BE179" s="189">
        <f>IF(N179="základní",J179,0)</f>
        <v>0</v>
      </c>
      <c r="BF179" s="189">
        <f>IF(N179="snížená",J179,0)</f>
        <v>0</v>
      </c>
      <c r="BG179" s="189">
        <f>IF(N179="zákl. přenesená",J179,0)</f>
        <v>0</v>
      </c>
      <c r="BH179" s="189">
        <f>IF(N179="sníž. přenesená",J179,0)</f>
        <v>0</v>
      </c>
      <c r="BI179" s="189">
        <f>IF(N179="nulová",J179,0)</f>
        <v>0</v>
      </c>
      <c r="BJ179" s="11" t="s">
        <v>23</v>
      </c>
      <c r="BK179" s="189">
        <f>ROUND(I179*H179,2)</f>
        <v>0</v>
      </c>
      <c r="BL179" s="11" t="s">
        <v>128</v>
      </c>
      <c r="BM179" s="11" t="s">
        <v>331</v>
      </c>
    </row>
    <row r="180" spans="2:65" s="30" customFormat="1" ht="20.25" customHeight="1">
      <c r="B180" s="177"/>
      <c r="C180" s="178" t="s">
        <v>332</v>
      </c>
      <c r="D180" s="178" t="s">
        <v>123</v>
      </c>
      <c r="E180" s="179" t="s">
        <v>333</v>
      </c>
      <c r="F180" s="180" t="s">
        <v>334</v>
      </c>
      <c r="G180" s="181" t="s">
        <v>204</v>
      </c>
      <c r="H180" s="182">
        <v>2.052</v>
      </c>
      <c r="I180" s="183"/>
      <c r="J180" s="184">
        <f>ROUND(I180*H180,2)</f>
        <v>0</v>
      </c>
      <c r="K180" s="180" t="s">
        <v>127</v>
      </c>
      <c r="L180" s="31"/>
      <c r="M180" s="185"/>
      <c r="N180" s="186" t="s">
        <v>43</v>
      </c>
      <c r="O180" s="32"/>
      <c r="P180" s="187">
        <f>O180*H180</f>
        <v>0</v>
      </c>
      <c r="Q180" s="187">
        <v>1.0383</v>
      </c>
      <c r="R180" s="187">
        <f>Q180*H180</f>
        <v>2.1305916000000003</v>
      </c>
      <c r="S180" s="187">
        <v>0</v>
      </c>
      <c r="T180" s="188">
        <f>S180*H180</f>
        <v>0</v>
      </c>
      <c r="AR180" s="11" t="s">
        <v>128</v>
      </c>
      <c r="AT180" s="11" t="s">
        <v>123</v>
      </c>
      <c r="AU180" s="11" t="s">
        <v>83</v>
      </c>
      <c r="AY180" s="11" t="s">
        <v>121</v>
      </c>
      <c r="BE180" s="189">
        <f>IF(N180="základní",J180,0)</f>
        <v>0</v>
      </c>
      <c r="BF180" s="189">
        <f>IF(N180="snížená",J180,0)</f>
        <v>0</v>
      </c>
      <c r="BG180" s="189">
        <f>IF(N180="zákl. přenesená",J180,0)</f>
        <v>0</v>
      </c>
      <c r="BH180" s="189">
        <f>IF(N180="sníž. přenesená",J180,0)</f>
        <v>0</v>
      </c>
      <c r="BI180" s="189">
        <f>IF(N180="nulová",J180,0)</f>
        <v>0</v>
      </c>
      <c r="BJ180" s="11" t="s">
        <v>23</v>
      </c>
      <c r="BK180" s="189">
        <f>ROUND(I180*H180,2)</f>
        <v>0</v>
      </c>
      <c r="BL180" s="11" t="s">
        <v>128</v>
      </c>
      <c r="BM180" s="11" t="s">
        <v>335</v>
      </c>
    </row>
    <row r="181" spans="2:51" s="190" customFormat="1" ht="20.25" customHeight="1">
      <c r="B181" s="191"/>
      <c r="D181" s="192" t="s">
        <v>130</v>
      </c>
      <c r="E181" s="193"/>
      <c r="F181" s="194" t="s">
        <v>336</v>
      </c>
      <c r="H181" s="195">
        <v>2.052</v>
      </c>
      <c r="I181" s="196"/>
      <c r="L181" s="191"/>
      <c r="M181" s="197"/>
      <c r="N181" s="198"/>
      <c r="O181" s="198"/>
      <c r="P181" s="198"/>
      <c r="Q181" s="198"/>
      <c r="R181" s="198"/>
      <c r="S181" s="198"/>
      <c r="T181" s="199"/>
      <c r="AT181" s="200" t="s">
        <v>130</v>
      </c>
      <c r="AU181" s="200" t="s">
        <v>83</v>
      </c>
      <c r="AV181" s="190" t="s">
        <v>83</v>
      </c>
      <c r="AW181" s="190" t="s">
        <v>36</v>
      </c>
      <c r="AX181" s="190" t="s">
        <v>23</v>
      </c>
      <c r="AY181" s="200" t="s">
        <v>121</v>
      </c>
    </row>
    <row r="182" spans="2:65" s="30" customFormat="1" ht="20.25" customHeight="1">
      <c r="B182" s="177"/>
      <c r="C182" s="178" t="s">
        <v>337</v>
      </c>
      <c r="D182" s="178" t="s">
        <v>123</v>
      </c>
      <c r="E182" s="179" t="s">
        <v>338</v>
      </c>
      <c r="F182" s="180" t="s">
        <v>339</v>
      </c>
      <c r="G182" s="181" t="s">
        <v>204</v>
      </c>
      <c r="H182" s="182">
        <v>0.693</v>
      </c>
      <c r="I182" s="183"/>
      <c r="J182" s="184">
        <f>ROUND(I182*H182,2)</f>
        <v>0</v>
      </c>
      <c r="K182" s="180" t="s">
        <v>127</v>
      </c>
      <c r="L182" s="31"/>
      <c r="M182" s="185"/>
      <c r="N182" s="186" t="s">
        <v>43</v>
      </c>
      <c r="O182" s="32"/>
      <c r="P182" s="187">
        <f>O182*H182</f>
        <v>0</v>
      </c>
      <c r="Q182" s="187">
        <v>1.07637</v>
      </c>
      <c r="R182" s="187">
        <f>Q182*H182</f>
        <v>0.74592441</v>
      </c>
      <c r="S182" s="187">
        <v>0</v>
      </c>
      <c r="T182" s="188">
        <f>S182*H182</f>
        <v>0</v>
      </c>
      <c r="AR182" s="11" t="s">
        <v>128</v>
      </c>
      <c r="AT182" s="11" t="s">
        <v>123</v>
      </c>
      <c r="AU182" s="11" t="s">
        <v>83</v>
      </c>
      <c r="AY182" s="11" t="s">
        <v>121</v>
      </c>
      <c r="BE182" s="189">
        <f>IF(N182="základní",J182,0)</f>
        <v>0</v>
      </c>
      <c r="BF182" s="189">
        <f>IF(N182="snížená",J182,0)</f>
        <v>0</v>
      </c>
      <c r="BG182" s="189">
        <f>IF(N182="zákl. přenesená",J182,0)</f>
        <v>0</v>
      </c>
      <c r="BH182" s="189">
        <f>IF(N182="sníž. přenesená",J182,0)</f>
        <v>0</v>
      </c>
      <c r="BI182" s="189">
        <f>IF(N182="nulová",J182,0)</f>
        <v>0</v>
      </c>
      <c r="BJ182" s="11" t="s">
        <v>23</v>
      </c>
      <c r="BK182" s="189">
        <f>ROUND(I182*H182,2)</f>
        <v>0</v>
      </c>
      <c r="BL182" s="11" t="s">
        <v>128</v>
      </c>
      <c r="BM182" s="11" t="s">
        <v>340</v>
      </c>
    </row>
    <row r="183" spans="2:51" s="190" customFormat="1" ht="20.25" customHeight="1">
      <c r="B183" s="191"/>
      <c r="D183" s="201" t="s">
        <v>130</v>
      </c>
      <c r="E183" s="200"/>
      <c r="F183" s="202" t="s">
        <v>341</v>
      </c>
      <c r="H183" s="203">
        <v>0.693</v>
      </c>
      <c r="I183" s="196"/>
      <c r="L183" s="191"/>
      <c r="M183" s="197"/>
      <c r="N183" s="198"/>
      <c r="O183" s="198"/>
      <c r="P183" s="198"/>
      <c r="Q183" s="198"/>
      <c r="R183" s="198"/>
      <c r="S183" s="198"/>
      <c r="T183" s="199"/>
      <c r="AT183" s="200" t="s">
        <v>130</v>
      </c>
      <c r="AU183" s="200" t="s">
        <v>83</v>
      </c>
      <c r="AV183" s="190" t="s">
        <v>83</v>
      </c>
      <c r="AW183" s="190" t="s">
        <v>36</v>
      </c>
      <c r="AX183" s="190" t="s">
        <v>23</v>
      </c>
      <c r="AY183" s="200" t="s">
        <v>121</v>
      </c>
    </row>
    <row r="184" spans="2:63" s="162" customFormat="1" ht="29.25" customHeight="1">
      <c r="B184" s="163"/>
      <c r="D184" s="174" t="s">
        <v>71</v>
      </c>
      <c r="E184" s="175" t="s">
        <v>128</v>
      </c>
      <c r="F184" s="175" t="s">
        <v>342</v>
      </c>
      <c r="I184" s="166"/>
      <c r="J184" s="176">
        <f>BK184</f>
        <v>0</v>
      </c>
      <c r="L184" s="163"/>
      <c r="M184" s="168"/>
      <c r="N184" s="169"/>
      <c r="O184" s="169"/>
      <c r="P184" s="170">
        <f>SUM(P185:P198)</f>
        <v>0</v>
      </c>
      <c r="Q184" s="169"/>
      <c r="R184" s="170">
        <f>SUM(R185:R198)</f>
        <v>42.494975166</v>
      </c>
      <c r="S184" s="169"/>
      <c r="T184" s="171">
        <f>SUM(T185:T198)</f>
        <v>0</v>
      </c>
      <c r="AR184" s="164" t="s">
        <v>23</v>
      </c>
      <c r="AT184" s="172" t="s">
        <v>71</v>
      </c>
      <c r="AU184" s="172" t="s">
        <v>23</v>
      </c>
      <c r="AY184" s="164" t="s">
        <v>121</v>
      </c>
      <c r="BK184" s="173">
        <f>SUM(BK185:BK198)</f>
        <v>0</v>
      </c>
    </row>
    <row r="185" spans="2:65" s="30" customFormat="1" ht="20.25" customHeight="1">
      <c r="B185" s="177"/>
      <c r="C185" s="178" t="s">
        <v>343</v>
      </c>
      <c r="D185" s="178" t="s">
        <v>123</v>
      </c>
      <c r="E185" s="179" t="s">
        <v>344</v>
      </c>
      <c r="F185" s="180" t="s">
        <v>345</v>
      </c>
      <c r="G185" s="181" t="s">
        <v>148</v>
      </c>
      <c r="H185" s="182">
        <v>8.919</v>
      </c>
      <c r="I185" s="183"/>
      <c r="J185" s="184">
        <f>ROUND(I185*H185,2)</f>
        <v>0</v>
      </c>
      <c r="K185" s="180" t="s">
        <v>127</v>
      </c>
      <c r="L185" s="31"/>
      <c r="M185" s="185"/>
      <c r="N185" s="186" t="s">
        <v>43</v>
      </c>
      <c r="O185" s="32"/>
      <c r="P185" s="187">
        <f>O185*H185</f>
        <v>0</v>
      </c>
      <c r="Q185" s="187">
        <v>2.477912</v>
      </c>
      <c r="R185" s="187">
        <f>Q185*H185</f>
        <v>22.100497128</v>
      </c>
      <c r="S185" s="187">
        <v>0</v>
      </c>
      <c r="T185" s="188">
        <f>S185*H185</f>
        <v>0</v>
      </c>
      <c r="AR185" s="11" t="s">
        <v>128</v>
      </c>
      <c r="AT185" s="11" t="s">
        <v>123</v>
      </c>
      <c r="AU185" s="11" t="s">
        <v>83</v>
      </c>
      <c r="AY185" s="11" t="s">
        <v>121</v>
      </c>
      <c r="BE185" s="189">
        <f>IF(N185="základní",J185,0)</f>
        <v>0</v>
      </c>
      <c r="BF185" s="189">
        <f>IF(N185="snížená",J185,0)</f>
        <v>0</v>
      </c>
      <c r="BG185" s="189">
        <f>IF(N185="zákl. přenesená",J185,0)</f>
        <v>0</v>
      </c>
      <c r="BH185" s="189">
        <f>IF(N185="sníž. přenesená",J185,0)</f>
        <v>0</v>
      </c>
      <c r="BI185" s="189">
        <f>IF(N185="nulová",J185,0)</f>
        <v>0</v>
      </c>
      <c r="BJ185" s="11" t="s">
        <v>23</v>
      </c>
      <c r="BK185" s="189">
        <f>ROUND(I185*H185,2)</f>
        <v>0</v>
      </c>
      <c r="BL185" s="11" t="s">
        <v>128</v>
      </c>
      <c r="BM185" s="11" t="s">
        <v>346</v>
      </c>
    </row>
    <row r="186" spans="2:51" s="190" customFormat="1" ht="20.25" customHeight="1">
      <c r="B186" s="191"/>
      <c r="D186" s="192" t="s">
        <v>130</v>
      </c>
      <c r="E186" s="193"/>
      <c r="F186" s="194" t="s">
        <v>347</v>
      </c>
      <c r="H186" s="195">
        <v>8.919</v>
      </c>
      <c r="I186" s="196"/>
      <c r="L186" s="191"/>
      <c r="M186" s="197"/>
      <c r="N186" s="198"/>
      <c r="O186" s="198"/>
      <c r="P186" s="198"/>
      <c r="Q186" s="198"/>
      <c r="R186" s="198"/>
      <c r="S186" s="198"/>
      <c r="T186" s="199"/>
      <c r="AT186" s="200" t="s">
        <v>130</v>
      </c>
      <c r="AU186" s="200" t="s">
        <v>83</v>
      </c>
      <c r="AV186" s="190" t="s">
        <v>83</v>
      </c>
      <c r="AW186" s="190" t="s">
        <v>36</v>
      </c>
      <c r="AX186" s="190" t="s">
        <v>23</v>
      </c>
      <c r="AY186" s="200" t="s">
        <v>121</v>
      </c>
    </row>
    <row r="187" spans="2:65" s="30" customFormat="1" ht="20.25" customHeight="1">
      <c r="B187" s="177"/>
      <c r="C187" s="178" t="s">
        <v>348</v>
      </c>
      <c r="D187" s="178" t="s">
        <v>123</v>
      </c>
      <c r="E187" s="179" t="s">
        <v>349</v>
      </c>
      <c r="F187" s="180" t="s">
        <v>350</v>
      </c>
      <c r="G187" s="181" t="s">
        <v>126</v>
      </c>
      <c r="H187" s="182">
        <v>20.4</v>
      </c>
      <c r="I187" s="183"/>
      <c r="J187" s="184">
        <f>ROUND(I187*H187,2)</f>
        <v>0</v>
      </c>
      <c r="K187" s="180" t="s">
        <v>127</v>
      </c>
      <c r="L187" s="31"/>
      <c r="M187" s="185"/>
      <c r="N187" s="186" t="s">
        <v>43</v>
      </c>
      <c r="O187" s="32"/>
      <c r="P187" s="187">
        <f>O187*H187</f>
        <v>0</v>
      </c>
      <c r="Q187" s="187">
        <v>0.007603332</v>
      </c>
      <c r="R187" s="187">
        <f>Q187*H187</f>
        <v>0.1551079728</v>
      </c>
      <c r="S187" s="187">
        <v>0</v>
      </c>
      <c r="T187" s="188">
        <f>S187*H187</f>
        <v>0</v>
      </c>
      <c r="AR187" s="11" t="s">
        <v>128</v>
      </c>
      <c r="AT187" s="11" t="s">
        <v>123</v>
      </c>
      <c r="AU187" s="11" t="s">
        <v>83</v>
      </c>
      <c r="AY187" s="11" t="s">
        <v>121</v>
      </c>
      <c r="BE187" s="189">
        <f>IF(N187="základní",J187,0)</f>
        <v>0</v>
      </c>
      <c r="BF187" s="189">
        <f>IF(N187="snížená",J187,0)</f>
        <v>0</v>
      </c>
      <c r="BG187" s="189">
        <f>IF(N187="zákl. přenesená",J187,0)</f>
        <v>0</v>
      </c>
      <c r="BH187" s="189">
        <f>IF(N187="sníž. přenesená",J187,0)</f>
        <v>0</v>
      </c>
      <c r="BI187" s="189">
        <f>IF(N187="nulová",J187,0)</f>
        <v>0</v>
      </c>
      <c r="BJ187" s="11" t="s">
        <v>23</v>
      </c>
      <c r="BK187" s="189">
        <f>ROUND(I187*H187,2)</f>
        <v>0</v>
      </c>
      <c r="BL187" s="11" t="s">
        <v>128</v>
      </c>
      <c r="BM187" s="11" t="s">
        <v>351</v>
      </c>
    </row>
    <row r="188" spans="2:51" s="190" customFormat="1" ht="20.25" customHeight="1">
      <c r="B188" s="191"/>
      <c r="D188" s="192" t="s">
        <v>130</v>
      </c>
      <c r="E188" s="193"/>
      <c r="F188" s="194" t="s">
        <v>352</v>
      </c>
      <c r="H188" s="195">
        <v>20.4</v>
      </c>
      <c r="I188" s="196"/>
      <c r="L188" s="191"/>
      <c r="M188" s="197"/>
      <c r="N188" s="198"/>
      <c r="O188" s="198"/>
      <c r="P188" s="198"/>
      <c r="Q188" s="198"/>
      <c r="R188" s="198"/>
      <c r="S188" s="198"/>
      <c r="T188" s="199"/>
      <c r="AT188" s="200" t="s">
        <v>130</v>
      </c>
      <c r="AU188" s="200" t="s">
        <v>83</v>
      </c>
      <c r="AV188" s="190" t="s">
        <v>83</v>
      </c>
      <c r="AW188" s="190" t="s">
        <v>36</v>
      </c>
      <c r="AX188" s="190" t="s">
        <v>23</v>
      </c>
      <c r="AY188" s="200" t="s">
        <v>121</v>
      </c>
    </row>
    <row r="189" spans="2:65" s="30" customFormat="1" ht="20.25" customHeight="1">
      <c r="B189" s="177"/>
      <c r="C189" s="178" t="s">
        <v>353</v>
      </c>
      <c r="D189" s="178" t="s">
        <v>123</v>
      </c>
      <c r="E189" s="179" t="s">
        <v>354</v>
      </c>
      <c r="F189" s="180" t="s">
        <v>355</v>
      </c>
      <c r="G189" s="181" t="s">
        <v>126</v>
      </c>
      <c r="H189" s="182">
        <v>7.63</v>
      </c>
      <c r="I189" s="183"/>
      <c r="J189" s="184">
        <f>ROUND(I189*H189,2)</f>
        <v>0</v>
      </c>
      <c r="K189" s="180" t="s">
        <v>127</v>
      </c>
      <c r="L189" s="31"/>
      <c r="M189" s="185"/>
      <c r="N189" s="186" t="s">
        <v>43</v>
      </c>
      <c r="O189" s="32"/>
      <c r="P189" s="187">
        <f>O189*H189</f>
        <v>0</v>
      </c>
      <c r="Q189" s="187">
        <v>0.01787026</v>
      </c>
      <c r="R189" s="187">
        <f>Q189*H189</f>
        <v>0.1363500838</v>
      </c>
      <c r="S189" s="187">
        <v>0</v>
      </c>
      <c r="T189" s="188">
        <f>S189*H189</f>
        <v>0</v>
      </c>
      <c r="AR189" s="11" t="s">
        <v>128</v>
      </c>
      <c r="AT189" s="11" t="s">
        <v>123</v>
      </c>
      <c r="AU189" s="11" t="s">
        <v>83</v>
      </c>
      <c r="AY189" s="11" t="s">
        <v>121</v>
      </c>
      <c r="BE189" s="189">
        <f>IF(N189="základní",J189,0)</f>
        <v>0</v>
      </c>
      <c r="BF189" s="189">
        <f>IF(N189="snížená",J189,0)</f>
        <v>0</v>
      </c>
      <c r="BG189" s="189">
        <f>IF(N189="zákl. přenesená",J189,0)</f>
        <v>0</v>
      </c>
      <c r="BH189" s="189">
        <f>IF(N189="sníž. přenesená",J189,0)</f>
        <v>0</v>
      </c>
      <c r="BI189" s="189">
        <f>IF(N189="nulová",J189,0)</f>
        <v>0</v>
      </c>
      <c r="BJ189" s="11" t="s">
        <v>23</v>
      </c>
      <c r="BK189" s="189">
        <f>ROUND(I189*H189,2)</f>
        <v>0</v>
      </c>
      <c r="BL189" s="11" t="s">
        <v>128</v>
      </c>
      <c r="BM189" s="11" t="s">
        <v>356</v>
      </c>
    </row>
    <row r="190" spans="2:51" s="190" customFormat="1" ht="20.25" customHeight="1">
      <c r="B190" s="191"/>
      <c r="D190" s="192" t="s">
        <v>130</v>
      </c>
      <c r="E190" s="193"/>
      <c r="F190" s="194" t="s">
        <v>357</v>
      </c>
      <c r="H190" s="195">
        <v>7.63</v>
      </c>
      <c r="I190" s="196"/>
      <c r="L190" s="191"/>
      <c r="M190" s="197"/>
      <c r="N190" s="198"/>
      <c r="O190" s="198"/>
      <c r="P190" s="198"/>
      <c r="Q190" s="198"/>
      <c r="R190" s="198"/>
      <c r="S190" s="198"/>
      <c r="T190" s="199"/>
      <c r="AT190" s="200" t="s">
        <v>130</v>
      </c>
      <c r="AU190" s="200" t="s">
        <v>83</v>
      </c>
      <c r="AV190" s="190" t="s">
        <v>83</v>
      </c>
      <c r="AW190" s="190" t="s">
        <v>36</v>
      </c>
      <c r="AX190" s="190" t="s">
        <v>23</v>
      </c>
      <c r="AY190" s="200" t="s">
        <v>121</v>
      </c>
    </row>
    <row r="191" spans="2:65" s="30" customFormat="1" ht="20.25" customHeight="1">
      <c r="B191" s="177"/>
      <c r="C191" s="178" t="s">
        <v>358</v>
      </c>
      <c r="D191" s="178" t="s">
        <v>123</v>
      </c>
      <c r="E191" s="179" t="s">
        <v>359</v>
      </c>
      <c r="F191" s="180" t="s">
        <v>360</v>
      </c>
      <c r="G191" s="181" t="s">
        <v>126</v>
      </c>
      <c r="H191" s="182">
        <v>20.4</v>
      </c>
      <c r="I191" s="183"/>
      <c r="J191" s="184">
        <f>ROUND(I191*H191,2)</f>
        <v>0</v>
      </c>
      <c r="K191" s="180" t="s">
        <v>127</v>
      </c>
      <c r="L191" s="31"/>
      <c r="M191" s="185"/>
      <c r="N191" s="186" t="s">
        <v>43</v>
      </c>
      <c r="O191" s="32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AR191" s="11" t="s">
        <v>128</v>
      </c>
      <c r="AT191" s="11" t="s">
        <v>123</v>
      </c>
      <c r="AU191" s="11" t="s">
        <v>83</v>
      </c>
      <c r="AY191" s="11" t="s">
        <v>121</v>
      </c>
      <c r="BE191" s="189">
        <f>IF(N191="základní",J191,0)</f>
        <v>0</v>
      </c>
      <c r="BF191" s="189">
        <f>IF(N191="snížená",J191,0)</f>
        <v>0</v>
      </c>
      <c r="BG191" s="189">
        <f>IF(N191="zákl. přenesená",J191,0)</f>
        <v>0</v>
      </c>
      <c r="BH191" s="189">
        <f>IF(N191="sníž. přenesená",J191,0)</f>
        <v>0</v>
      </c>
      <c r="BI191" s="189">
        <f>IF(N191="nulová",J191,0)</f>
        <v>0</v>
      </c>
      <c r="BJ191" s="11" t="s">
        <v>23</v>
      </c>
      <c r="BK191" s="189">
        <f>ROUND(I191*H191,2)</f>
        <v>0</v>
      </c>
      <c r="BL191" s="11" t="s">
        <v>128</v>
      </c>
      <c r="BM191" s="11" t="s">
        <v>361</v>
      </c>
    </row>
    <row r="192" spans="2:65" s="30" customFormat="1" ht="20.25" customHeight="1">
      <c r="B192" s="177"/>
      <c r="C192" s="178" t="s">
        <v>362</v>
      </c>
      <c r="D192" s="178" t="s">
        <v>123</v>
      </c>
      <c r="E192" s="179" t="s">
        <v>363</v>
      </c>
      <c r="F192" s="180" t="s">
        <v>364</v>
      </c>
      <c r="G192" s="181" t="s">
        <v>126</v>
      </c>
      <c r="H192" s="182">
        <v>7.63</v>
      </c>
      <c r="I192" s="183"/>
      <c r="J192" s="184">
        <f>ROUND(I192*H192,2)</f>
        <v>0</v>
      </c>
      <c r="K192" s="180" t="s">
        <v>127</v>
      </c>
      <c r="L192" s="31"/>
      <c r="M192" s="185"/>
      <c r="N192" s="186" t="s">
        <v>43</v>
      </c>
      <c r="O192" s="32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AR192" s="11" t="s">
        <v>128</v>
      </c>
      <c r="AT192" s="11" t="s">
        <v>123</v>
      </c>
      <c r="AU192" s="11" t="s">
        <v>83</v>
      </c>
      <c r="AY192" s="11" t="s">
        <v>121</v>
      </c>
      <c r="BE192" s="189">
        <f>IF(N192="základní",J192,0)</f>
        <v>0</v>
      </c>
      <c r="BF192" s="189">
        <f>IF(N192="snížená",J192,0)</f>
        <v>0</v>
      </c>
      <c r="BG192" s="189">
        <f>IF(N192="zákl. přenesená",J192,0)</f>
        <v>0</v>
      </c>
      <c r="BH192" s="189">
        <f>IF(N192="sníž. přenesená",J192,0)</f>
        <v>0</v>
      </c>
      <c r="BI192" s="189">
        <f>IF(N192="nulová",J192,0)</f>
        <v>0</v>
      </c>
      <c r="BJ192" s="11" t="s">
        <v>23</v>
      </c>
      <c r="BK192" s="189">
        <f>ROUND(I192*H192,2)</f>
        <v>0</v>
      </c>
      <c r="BL192" s="11" t="s">
        <v>128</v>
      </c>
      <c r="BM192" s="11" t="s">
        <v>365</v>
      </c>
    </row>
    <row r="193" spans="2:65" s="30" customFormat="1" ht="20.25" customHeight="1">
      <c r="B193" s="177"/>
      <c r="C193" s="178" t="s">
        <v>366</v>
      </c>
      <c r="D193" s="178" t="s">
        <v>123</v>
      </c>
      <c r="E193" s="179" t="s">
        <v>367</v>
      </c>
      <c r="F193" s="180" t="s">
        <v>368</v>
      </c>
      <c r="G193" s="181" t="s">
        <v>204</v>
      </c>
      <c r="H193" s="182">
        <v>1.783</v>
      </c>
      <c r="I193" s="183"/>
      <c r="J193" s="184">
        <f>ROUND(I193*H193,2)</f>
        <v>0</v>
      </c>
      <c r="K193" s="180" t="s">
        <v>127</v>
      </c>
      <c r="L193" s="31"/>
      <c r="M193" s="185"/>
      <c r="N193" s="186" t="s">
        <v>43</v>
      </c>
      <c r="O193" s="32"/>
      <c r="P193" s="187">
        <f>O193*H193</f>
        <v>0</v>
      </c>
      <c r="Q193" s="187">
        <v>1.0490858</v>
      </c>
      <c r="R193" s="187">
        <f>Q193*H193</f>
        <v>1.8705199814</v>
      </c>
      <c r="S193" s="187">
        <v>0</v>
      </c>
      <c r="T193" s="188">
        <f>S193*H193</f>
        <v>0</v>
      </c>
      <c r="AR193" s="11" t="s">
        <v>128</v>
      </c>
      <c r="AT193" s="11" t="s">
        <v>123</v>
      </c>
      <c r="AU193" s="11" t="s">
        <v>83</v>
      </c>
      <c r="AY193" s="11" t="s">
        <v>121</v>
      </c>
      <c r="BE193" s="189">
        <f>IF(N193="základní",J193,0)</f>
        <v>0</v>
      </c>
      <c r="BF193" s="189">
        <f>IF(N193="snížená",J193,0)</f>
        <v>0</v>
      </c>
      <c r="BG193" s="189">
        <f>IF(N193="zákl. přenesená",J193,0)</f>
        <v>0</v>
      </c>
      <c r="BH193" s="189">
        <f>IF(N193="sníž. přenesená",J193,0)</f>
        <v>0</v>
      </c>
      <c r="BI193" s="189">
        <f>IF(N193="nulová",J193,0)</f>
        <v>0</v>
      </c>
      <c r="BJ193" s="11" t="s">
        <v>23</v>
      </c>
      <c r="BK193" s="189">
        <f>ROUND(I193*H193,2)</f>
        <v>0</v>
      </c>
      <c r="BL193" s="11" t="s">
        <v>128</v>
      </c>
      <c r="BM193" s="11" t="s">
        <v>369</v>
      </c>
    </row>
    <row r="194" spans="2:51" s="190" customFormat="1" ht="20.25" customHeight="1">
      <c r="B194" s="191"/>
      <c r="D194" s="192" t="s">
        <v>130</v>
      </c>
      <c r="E194" s="193"/>
      <c r="F194" s="194" t="s">
        <v>370</v>
      </c>
      <c r="H194" s="195">
        <v>1.783</v>
      </c>
      <c r="I194" s="196"/>
      <c r="L194" s="191"/>
      <c r="M194" s="197"/>
      <c r="N194" s="198"/>
      <c r="O194" s="198"/>
      <c r="P194" s="198"/>
      <c r="Q194" s="198"/>
      <c r="R194" s="198"/>
      <c r="S194" s="198"/>
      <c r="T194" s="199"/>
      <c r="AT194" s="200" t="s">
        <v>130</v>
      </c>
      <c r="AU194" s="200" t="s">
        <v>83</v>
      </c>
      <c r="AV194" s="190" t="s">
        <v>83</v>
      </c>
      <c r="AW194" s="190" t="s">
        <v>36</v>
      </c>
      <c r="AX194" s="190" t="s">
        <v>23</v>
      </c>
      <c r="AY194" s="200" t="s">
        <v>121</v>
      </c>
    </row>
    <row r="195" spans="2:65" s="30" customFormat="1" ht="20.25" customHeight="1">
      <c r="B195" s="177"/>
      <c r="C195" s="178" t="s">
        <v>371</v>
      </c>
      <c r="D195" s="178" t="s">
        <v>123</v>
      </c>
      <c r="E195" s="179" t="s">
        <v>372</v>
      </c>
      <c r="F195" s="180" t="s">
        <v>373</v>
      </c>
      <c r="G195" s="181" t="s">
        <v>148</v>
      </c>
      <c r="H195" s="182">
        <v>9.75</v>
      </c>
      <c r="I195" s="183"/>
      <c r="J195" s="184">
        <f>ROUND(I195*H195,2)</f>
        <v>0</v>
      </c>
      <c r="K195" s="180" t="s">
        <v>127</v>
      </c>
      <c r="L195" s="31"/>
      <c r="M195" s="185"/>
      <c r="N195" s="186" t="s">
        <v>43</v>
      </c>
      <c r="O195" s="32"/>
      <c r="P195" s="187">
        <f>O195*H195</f>
        <v>0</v>
      </c>
      <c r="Q195" s="187">
        <v>1.87</v>
      </c>
      <c r="R195" s="187">
        <f>Q195*H195</f>
        <v>18.2325</v>
      </c>
      <c r="S195" s="187">
        <v>0</v>
      </c>
      <c r="T195" s="188">
        <f>S195*H195</f>
        <v>0</v>
      </c>
      <c r="AR195" s="11" t="s">
        <v>128</v>
      </c>
      <c r="AT195" s="11" t="s">
        <v>123</v>
      </c>
      <c r="AU195" s="11" t="s">
        <v>83</v>
      </c>
      <c r="AY195" s="11" t="s">
        <v>121</v>
      </c>
      <c r="BE195" s="189">
        <f>IF(N195="základní",J195,0)</f>
        <v>0</v>
      </c>
      <c r="BF195" s="189">
        <f>IF(N195="snížená",J195,0)</f>
        <v>0</v>
      </c>
      <c r="BG195" s="189">
        <f>IF(N195="zákl. přenesená",J195,0)</f>
        <v>0</v>
      </c>
      <c r="BH195" s="189">
        <f>IF(N195="sníž. přenesená",J195,0)</f>
        <v>0</v>
      </c>
      <c r="BI195" s="189">
        <f>IF(N195="nulová",J195,0)</f>
        <v>0</v>
      </c>
      <c r="BJ195" s="11" t="s">
        <v>23</v>
      </c>
      <c r="BK195" s="189">
        <f>ROUND(I195*H195,2)</f>
        <v>0</v>
      </c>
      <c r="BL195" s="11" t="s">
        <v>128</v>
      </c>
      <c r="BM195" s="11" t="s">
        <v>374</v>
      </c>
    </row>
    <row r="196" spans="2:51" s="190" customFormat="1" ht="20.25" customHeight="1">
      <c r="B196" s="191"/>
      <c r="D196" s="192" t="s">
        <v>130</v>
      </c>
      <c r="E196" s="193"/>
      <c r="F196" s="194" t="s">
        <v>375</v>
      </c>
      <c r="H196" s="195">
        <v>9.75</v>
      </c>
      <c r="I196" s="196"/>
      <c r="L196" s="191"/>
      <c r="M196" s="197"/>
      <c r="N196" s="198"/>
      <c r="O196" s="198"/>
      <c r="P196" s="198"/>
      <c r="Q196" s="198"/>
      <c r="R196" s="198"/>
      <c r="S196" s="198"/>
      <c r="T196" s="199"/>
      <c r="AT196" s="200" t="s">
        <v>130</v>
      </c>
      <c r="AU196" s="200" t="s">
        <v>83</v>
      </c>
      <c r="AV196" s="190" t="s">
        <v>83</v>
      </c>
      <c r="AW196" s="190" t="s">
        <v>36</v>
      </c>
      <c r="AX196" s="190" t="s">
        <v>23</v>
      </c>
      <c r="AY196" s="200" t="s">
        <v>121</v>
      </c>
    </row>
    <row r="197" spans="2:65" s="30" customFormat="1" ht="20.25" customHeight="1">
      <c r="B197" s="177"/>
      <c r="C197" s="178" t="s">
        <v>376</v>
      </c>
      <c r="D197" s="178" t="s">
        <v>123</v>
      </c>
      <c r="E197" s="179" t="s">
        <v>377</v>
      </c>
      <c r="F197" s="180" t="s">
        <v>378</v>
      </c>
      <c r="G197" s="181" t="s">
        <v>126</v>
      </c>
      <c r="H197" s="182">
        <v>32.5</v>
      </c>
      <c r="I197" s="183"/>
      <c r="J197" s="184">
        <f>ROUND(I197*H197,2)</f>
        <v>0</v>
      </c>
      <c r="K197" s="180" t="s">
        <v>127</v>
      </c>
      <c r="L197" s="31"/>
      <c r="M197" s="185"/>
      <c r="N197" s="186" t="s">
        <v>43</v>
      </c>
      <c r="O197" s="32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AR197" s="11" t="s">
        <v>128</v>
      </c>
      <c r="AT197" s="11" t="s">
        <v>123</v>
      </c>
      <c r="AU197" s="11" t="s">
        <v>83</v>
      </c>
      <c r="AY197" s="11" t="s">
        <v>121</v>
      </c>
      <c r="BE197" s="189">
        <f>IF(N197="základní",J197,0)</f>
        <v>0</v>
      </c>
      <c r="BF197" s="189">
        <f>IF(N197="snížená",J197,0)</f>
        <v>0</v>
      </c>
      <c r="BG197" s="189">
        <f>IF(N197="zákl. přenesená",J197,0)</f>
        <v>0</v>
      </c>
      <c r="BH197" s="189">
        <f>IF(N197="sníž. přenesená",J197,0)</f>
        <v>0</v>
      </c>
      <c r="BI197" s="189">
        <f>IF(N197="nulová",J197,0)</f>
        <v>0</v>
      </c>
      <c r="BJ197" s="11" t="s">
        <v>23</v>
      </c>
      <c r="BK197" s="189">
        <f>ROUND(I197*H197,2)</f>
        <v>0</v>
      </c>
      <c r="BL197" s="11" t="s">
        <v>128</v>
      </c>
      <c r="BM197" s="11" t="s">
        <v>379</v>
      </c>
    </row>
    <row r="198" spans="2:51" s="190" customFormat="1" ht="20.25" customHeight="1">
      <c r="B198" s="191"/>
      <c r="D198" s="201" t="s">
        <v>130</v>
      </c>
      <c r="E198" s="200"/>
      <c r="F198" s="202" t="s">
        <v>380</v>
      </c>
      <c r="H198" s="203">
        <v>32.5</v>
      </c>
      <c r="I198" s="196"/>
      <c r="L198" s="191"/>
      <c r="M198" s="197"/>
      <c r="N198" s="198"/>
      <c r="O198" s="198"/>
      <c r="P198" s="198"/>
      <c r="Q198" s="198"/>
      <c r="R198" s="198"/>
      <c r="S198" s="198"/>
      <c r="T198" s="199"/>
      <c r="AT198" s="200" t="s">
        <v>130</v>
      </c>
      <c r="AU198" s="200" t="s">
        <v>83</v>
      </c>
      <c r="AV198" s="190" t="s">
        <v>83</v>
      </c>
      <c r="AW198" s="190" t="s">
        <v>36</v>
      </c>
      <c r="AX198" s="190" t="s">
        <v>23</v>
      </c>
      <c r="AY198" s="200" t="s">
        <v>121</v>
      </c>
    </row>
    <row r="199" spans="2:63" s="162" customFormat="1" ht="29.25" customHeight="1">
      <c r="B199" s="163"/>
      <c r="D199" s="174" t="s">
        <v>71</v>
      </c>
      <c r="E199" s="175" t="s">
        <v>145</v>
      </c>
      <c r="F199" s="175" t="s">
        <v>381</v>
      </c>
      <c r="I199" s="166"/>
      <c r="J199" s="176">
        <f>BK199</f>
        <v>0</v>
      </c>
      <c r="L199" s="163"/>
      <c r="M199" s="168"/>
      <c r="N199" s="169"/>
      <c r="O199" s="169"/>
      <c r="P199" s="170">
        <f>SUM(P200:P208)</f>
        <v>0</v>
      </c>
      <c r="Q199" s="169"/>
      <c r="R199" s="170">
        <f>SUM(R200:R208)</f>
        <v>0.024704999999999998</v>
      </c>
      <c r="S199" s="169"/>
      <c r="T199" s="171">
        <f>SUM(T200:T208)</f>
        <v>0</v>
      </c>
      <c r="AR199" s="164" t="s">
        <v>23</v>
      </c>
      <c r="AT199" s="172" t="s">
        <v>71</v>
      </c>
      <c r="AU199" s="172" t="s">
        <v>23</v>
      </c>
      <c r="AY199" s="164" t="s">
        <v>121</v>
      </c>
      <c r="BK199" s="173">
        <f>SUM(BK200:BK208)</f>
        <v>0</v>
      </c>
    </row>
    <row r="200" spans="2:65" s="30" customFormat="1" ht="20.25" customHeight="1">
      <c r="B200" s="177"/>
      <c r="C200" s="178" t="s">
        <v>382</v>
      </c>
      <c r="D200" s="178" t="s">
        <v>123</v>
      </c>
      <c r="E200" s="179" t="s">
        <v>383</v>
      </c>
      <c r="F200" s="180" t="s">
        <v>384</v>
      </c>
      <c r="G200" s="181" t="s">
        <v>126</v>
      </c>
      <c r="H200" s="182">
        <v>18</v>
      </c>
      <c r="I200" s="183"/>
      <c r="J200" s="184">
        <f>ROUND(I200*H200,2)</f>
        <v>0</v>
      </c>
      <c r="K200" s="180" t="s">
        <v>127</v>
      </c>
      <c r="L200" s="31"/>
      <c r="M200" s="185"/>
      <c r="N200" s="186" t="s">
        <v>43</v>
      </c>
      <c r="O200" s="32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AR200" s="11" t="s">
        <v>128</v>
      </c>
      <c r="AT200" s="11" t="s">
        <v>123</v>
      </c>
      <c r="AU200" s="11" t="s">
        <v>83</v>
      </c>
      <c r="AY200" s="11" t="s">
        <v>121</v>
      </c>
      <c r="BE200" s="189">
        <f>IF(N200="základní",J200,0)</f>
        <v>0</v>
      </c>
      <c r="BF200" s="189">
        <f>IF(N200="snížená",J200,0)</f>
        <v>0</v>
      </c>
      <c r="BG200" s="189">
        <f>IF(N200="zákl. přenesená",J200,0)</f>
        <v>0</v>
      </c>
      <c r="BH200" s="189">
        <f>IF(N200="sníž. přenesená",J200,0)</f>
        <v>0</v>
      </c>
      <c r="BI200" s="189">
        <f>IF(N200="nulová",J200,0)</f>
        <v>0</v>
      </c>
      <c r="BJ200" s="11" t="s">
        <v>23</v>
      </c>
      <c r="BK200" s="189">
        <f>ROUND(I200*H200,2)</f>
        <v>0</v>
      </c>
      <c r="BL200" s="11" t="s">
        <v>128</v>
      </c>
      <c r="BM200" s="11" t="s">
        <v>385</v>
      </c>
    </row>
    <row r="201" spans="2:51" s="190" customFormat="1" ht="20.25" customHeight="1">
      <c r="B201" s="191"/>
      <c r="D201" s="192" t="s">
        <v>130</v>
      </c>
      <c r="E201" s="193"/>
      <c r="F201" s="194" t="s">
        <v>212</v>
      </c>
      <c r="H201" s="195">
        <v>18</v>
      </c>
      <c r="I201" s="196"/>
      <c r="L201" s="191"/>
      <c r="M201" s="197"/>
      <c r="N201" s="198"/>
      <c r="O201" s="198"/>
      <c r="P201" s="198"/>
      <c r="Q201" s="198"/>
      <c r="R201" s="198"/>
      <c r="S201" s="198"/>
      <c r="T201" s="199"/>
      <c r="AT201" s="200" t="s">
        <v>130</v>
      </c>
      <c r="AU201" s="200" t="s">
        <v>83</v>
      </c>
      <c r="AV201" s="190" t="s">
        <v>83</v>
      </c>
      <c r="AW201" s="190" t="s">
        <v>36</v>
      </c>
      <c r="AX201" s="190" t="s">
        <v>23</v>
      </c>
      <c r="AY201" s="200" t="s">
        <v>121</v>
      </c>
    </row>
    <row r="202" spans="2:65" s="30" customFormat="1" ht="20.25" customHeight="1">
      <c r="B202" s="177"/>
      <c r="C202" s="178" t="s">
        <v>386</v>
      </c>
      <c r="D202" s="178" t="s">
        <v>123</v>
      </c>
      <c r="E202" s="179" t="s">
        <v>387</v>
      </c>
      <c r="F202" s="180" t="s">
        <v>388</v>
      </c>
      <c r="G202" s="181" t="s">
        <v>126</v>
      </c>
      <c r="H202" s="182">
        <v>40.5</v>
      </c>
      <c r="I202" s="183"/>
      <c r="J202" s="184">
        <f>ROUND(I202*H202,2)</f>
        <v>0</v>
      </c>
      <c r="K202" s="180" t="s">
        <v>127</v>
      </c>
      <c r="L202" s="31"/>
      <c r="M202" s="185"/>
      <c r="N202" s="186" t="s">
        <v>43</v>
      </c>
      <c r="O202" s="32"/>
      <c r="P202" s="187">
        <f>O202*H202</f>
        <v>0</v>
      </c>
      <c r="Q202" s="187">
        <v>0.00061</v>
      </c>
      <c r="R202" s="187">
        <f>Q202*H202</f>
        <v>0.024704999999999998</v>
      </c>
      <c r="S202" s="187">
        <v>0</v>
      </c>
      <c r="T202" s="188">
        <f>S202*H202</f>
        <v>0</v>
      </c>
      <c r="AR202" s="11" t="s">
        <v>128</v>
      </c>
      <c r="AT202" s="11" t="s">
        <v>123</v>
      </c>
      <c r="AU202" s="11" t="s">
        <v>83</v>
      </c>
      <c r="AY202" s="11" t="s">
        <v>121</v>
      </c>
      <c r="BE202" s="189">
        <f>IF(N202="základní",J202,0)</f>
        <v>0</v>
      </c>
      <c r="BF202" s="189">
        <f>IF(N202="snížená",J202,0)</f>
        <v>0</v>
      </c>
      <c r="BG202" s="189">
        <f>IF(N202="zákl. přenesená",J202,0)</f>
        <v>0</v>
      </c>
      <c r="BH202" s="189">
        <f>IF(N202="sníž. přenesená",J202,0)</f>
        <v>0</v>
      </c>
      <c r="BI202" s="189">
        <f>IF(N202="nulová",J202,0)</f>
        <v>0</v>
      </c>
      <c r="BJ202" s="11" t="s">
        <v>23</v>
      </c>
      <c r="BK202" s="189">
        <f>ROUND(I202*H202,2)</f>
        <v>0</v>
      </c>
      <c r="BL202" s="11" t="s">
        <v>128</v>
      </c>
      <c r="BM202" s="11" t="s">
        <v>389</v>
      </c>
    </row>
    <row r="203" spans="2:51" s="190" customFormat="1" ht="20.25" customHeight="1">
      <c r="B203" s="191"/>
      <c r="D203" s="192" t="s">
        <v>130</v>
      </c>
      <c r="E203" s="193"/>
      <c r="F203" s="194" t="s">
        <v>390</v>
      </c>
      <c r="H203" s="195">
        <v>40.5</v>
      </c>
      <c r="I203" s="196"/>
      <c r="L203" s="191"/>
      <c r="M203" s="197"/>
      <c r="N203" s="198"/>
      <c r="O203" s="198"/>
      <c r="P203" s="198"/>
      <c r="Q203" s="198"/>
      <c r="R203" s="198"/>
      <c r="S203" s="198"/>
      <c r="T203" s="199"/>
      <c r="AT203" s="200" t="s">
        <v>130</v>
      </c>
      <c r="AU203" s="200" t="s">
        <v>83</v>
      </c>
      <c r="AV203" s="190" t="s">
        <v>83</v>
      </c>
      <c r="AW203" s="190" t="s">
        <v>36</v>
      </c>
      <c r="AX203" s="190" t="s">
        <v>23</v>
      </c>
      <c r="AY203" s="200" t="s">
        <v>121</v>
      </c>
    </row>
    <row r="204" spans="2:65" s="30" customFormat="1" ht="28.5" customHeight="1">
      <c r="B204" s="177"/>
      <c r="C204" s="178" t="s">
        <v>391</v>
      </c>
      <c r="D204" s="178" t="s">
        <v>123</v>
      </c>
      <c r="E204" s="179" t="s">
        <v>392</v>
      </c>
      <c r="F204" s="180" t="s">
        <v>393</v>
      </c>
      <c r="G204" s="181" t="s">
        <v>126</v>
      </c>
      <c r="H204" s="182">
        <v>22.5</v>
      </c>
      <c r="I204" s="183"/>
      <c r="J204" s="184">
        <f>ROUND(I204*H204,2)</f>
        <v>0</v>
      </c>
      <c r="K204" s="180" t="s">
        <v>127</v>
      </c>
      <c r="L204" s="31"/>
      <c r="M204" s="185"/>
      <c r="N204" s="186" t="s">
        <v>43</v>
      </c>
      <c r="O204" s="32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AR204" s="11" t="s">
        <v>128</v>
      </c>
      <c r="AT204" s="11" t="s">
        <v>123</v>
      </c>
      <c r="AU204" s="11" t="s">
        <v>83</v>
      </c>
      <c r="AY204" s="11" t="s">
        <v>121</v>
      </c>
      <c r="BE204" s="189">
        <f>IF(N204="základní",J204,0)</f>
        <v>0</v>
      </c>
      <c r="BF204" s="189">
        <f>IF(N204="snížená",J204,0)</f>
        <v>0</v>
      </c>
      <c r="BG204" s="189">
        <f>IF(N204="zákl. přenesená",J204,0)</f>
        <v>0</v>
      </c>
      <c r="BH204" s="189">
        <f>IF(N204="sníž. přenesená",J204,0)</f>
        <v>0</v>
      </c>
      <c r="BI204" s="189">
        <f>IF(N204="nulová",J204,0)</f>
        <v>0</v>
      </c>
      <c r="BJ204" s="11" t="s">
        <v>23</v>
      </c>
      <c r="BK204" s="189">
        <f>ROUND(I204*H204,2)</f>
        <v>0</v>
      </c>
      <c r="BL204" s="11" t="s">
        <v>128</v>
      </c>
      <c r="BM204" s="11" t="s">
        <v>394</v>
      </c>
    </row>
    <row r="205" spans="2:51" s="190" customFormat="1" ht="20.25" customHeight="1">
      <c r="B205" s="191"/>
      <c r="D205" s="192" t="s">
        <v>130</v>
      </c>
      <c r="E205" s="193"/>
      <c r="F205" s="194" t="s">
        <v>395</v>
      </c>
      <c r="H205" s="195">
        <v>22.5</v>
      </c>
      <c r="I205" s="196"/>
      <c r="L205" s="191"/>
      <c r="M205" s="197"/>
      <c r="N205" s="198"/>
      <c r="O205" s="198"/>
      <c r="P205" s="198"/>
      <c r="Q205" s="198"/>
      <c r="R205" s="198"/>
      <c r="S205" s="198"/>
      <c r="T205" s="199"/>
      <c r="AT205" s="200" t="s">
        <v>130</v>
      </c>
      <c r="AU205" s="200" t="s">
        <v>83</v>
      </c>
      <c r="AV205" s="190" t="s">
        <v>83</v>
      </c>
      <c r="AW205" s="190" t="s">
        <v>36</v>
      </c>
      <c r="AX205" s="190" t="s">
        <v>23</v>
      </c>
      <c r="AY205" s="200" t="s">
        <v>121</v>
      </c>
    </row>
    <row r="206" spans="2:65" s="30" customFormat="1" ht="28.5" customHeight="1">
      <c r="B206" s="177"/>
      <c r="C206" s="178" t="s">
        <v>396</v>
      </c>
      <c r="D206" s="178" t="s">
        <v>123</v>
      </c>
      <c r="E206" s="179" t="s">
        <v>397</v>
      </c>
      <c r="F206" s="180" t="s">
        <v>398</v>
      </c>
      <c r="G206" s="181" t="s">
        <v>126</v>
      </c>
      <c r="H206" s="182">
        <v>40.5</v>
      </c>
      <c r="I206" s="183"/>
      <c r="J206" s="184">
        <f>ROUND(I206*H206,2)</f>
        <v>0</v>
      </c>
      <c r="K206" s="180" t="s">
        <v>127</v>
      </c>
      <c r="L206" s="31"/>
      <c r="M206" s="185"/>
      <c r="N206" s="186" t="s">
        <v>43</v>
      </c>
      <c r="O206" s="32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AR206" s="11" t="s">
        <v>128</v>
      </c>
      <c r="AT206" s="11" t="s">
        <v>123</v>
      </c>
      <c r="AU206" s="11" t="s">
        <v>83</v>
      </c>
      <c r="AY206" s="11" t="s">
        <v>121</v>
      </c>
      <c r="BE206" s="189">
        <f>IF(N206="základní",J206,0)</f>
        <v>0</v>
      </c>
      <c r="BF206" s="189">
        <f>IF(N206="snížená",J206,0)</f>
        <v>0</v>
      </c>
      <c r="BG206" s="189">
        <f>IF(N206="zákl. přenesená",J206,0)</f>
        <v>0</v>
      </c>
      <c r="BH206" s="189">
        <f>IF(N206="sníž. přenesená",J206,0)</f>
        <v>0</v>
      </c>
      <c r="BI206" s="189">
        <f>IF(N206="nulová",J206,0)</f>
        <v>0</v>
      </c>
      <c r="BJ206" s="11" t="s">
        <v>23</v>
      </c>
      <c r="BK206" s="189">
        <f>ROUND(I206*H206,2)</f>
        <v>0</v>
      </c>
      <c r="BL206" s="11" t="s">
        <v>128</v>
      </c>
      <c r="BM206" s="11" t="s">
        <v>399</v>
      </c>
    </row>
    <row r="207" spans="2:51" s="190" customFormat="1" ht="20.25" customHeight="1">
      <c r="B207" s="191"/>
      <c r="D207" s="192" t="s">
        <v>130</v>
      </c>
      <c r="E207" s="193"/>
      <c r="F207" s="194" t="s">
        <v>400</v>
      </c>
      <c r="H207" s="195">
        <v>40.5</v>
      </c>
      <c r="I207" s="196"/>
      <c r="L207" s="191"/>
      <c r="M207" s="197"/>
      <c r="N207" s="198"/>
      <c r="O207" s="198"/>
      <c r="P207" s="198"/>
      <c r="Q207" s="198"/>
      <c r="R207" s="198"/>
      <c r="S207" s="198"/>
      <c r="T207" s="199"/>
      <c r="AT207" s="200" t="s">
        <v>130</v>
      </c>
      <c r="AU207" s="200" t="s">
        <v>83</v>
      </c>
      <c r="AV207" s="190" t="s">
        <v>83</v>
      </c>
      <c r="AW207" s="190" t="s">
        <v>36</v>
      </c>
      <c r="AX207" s="190" t="s">
        <v>23</v>
      </c>
      <c r="AY207" s="200" t="s">
        <v>121</v>
      </c>
    </row>
    <row r="208" spans="2:65" s="30" customFormat="1" ht="28.5" customHeight="1">
      <c r="B208" s="177"/>
      <c r="C208" s="178" t="s">
        <v>401</v>
      </c>
      <c r="D208" s="178" t="s">
        <v>123</v>
      </c>
      <c r="E208" s="179" t="s">
        <v>402</v>
      </c>
      <c r="F208" s="180" t="s">
        <v>403</v>
      </c>
      <c r="G208" s="181" t="s">
        <v>126</v>
      </c>
      <c r="H208" s="182">
        <v>18</v>
      </c>
      <c r="I208" s="183"/>
      <c r="J208" s="184">
        <f>ROUND(I208*H208,2)</f>
        <v>0</v>
      </c>
      <c r="K208" s="180" t="s">
        <v>127</v>
      </c>
      <c r="L208" s="31"/>
      <c r="M208" s="185"/>
      <c r="N208" s="186" t="s">
        <v>43</v>
      </c>
      <c r="O208" s="32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AR208" s="11" t="s">
        <v>128</v>
      </c>
      <c r="AT208" s="11" t="s">
        <v>123</v>
      </c>
      <c r="AU208" s="11" t="s">
        <v>83</v>
      </c>
      <c r="AY208" s="11" t="s">
        <v>121</v>
      </c>
      <c r="BE208" s="189">
        <f>IF(N208="základní",J208,0)</f>
        <v>0</v>
      </c>
      <c r="BF208" s="189">
        <f>IF(N208="snížená",J208,0)</f>
        <v>0</v>
      </c>
      <c r="BG208" s="189">
        <f>IF(N208="zákl. přenesená",J208,0)</f>
        <v>0</v>
      </c>
      <c r="BH208" s="189">
        <f>IF(N208="sníž. přenesená",J208,0)</f>
        <v>0</v>
      </c>
      <c r="BI208" s="189">
        <f>IF(N208="nulová",J208,0)</f>
        <v>0</v>
      </c>
      <c r="BJ208" s="11" t="s">
        <v>23</v>
      </c>
      <c r="BK208" s="189">
        <f>ROUND(I208*H208,2)</f>
        <v>0</v>
      </c>
      <c r="BL208" s="11" t="s">
        <v>128</v>
      </c>
      <c r="BM208" s="11" t="s">
        <v>404</v>
      </c>
    </row>
    <row r="209" spans="2:63" s="162" customFormat="1" ht="29.25" customHeight="1">
      <c r="B209" s="163"/>
      <c r="D209" s="174" t="s">
        <v>71</v>
      </c>
      <c r="E209" s="175" t="s">
        <v>170</v>
      </c>
      <c r="F209" s="175" t="s">
        <v>405</v>
      </c>
      <c r="I209" s="166"/>
      <c r="J209" s="176">
        <f>BK209</f>
        <v>0</v>
      </c>
      <c r="L209" s="163"/>
      <c r="M209" s="168"/>
      <c r="N209" s="169"/>
      <c r="O209" s="169"/>
      <c r="P209" s="170">
        <f>P210+SUM(P211:P225)</f>
        <v>0</v>
      </c>
      <c r="Q209" s="169"/>
      <c r="R209" s="170">
        <f>R210+SUM(R211:R225)</f>
        <v>1.01132441</v>
      </c>
      <c r="S209" s="169"/>
      <c r="T209" s="171">
        <f>T210+SUM(T211:T225)</f>
        <v>20.7096</v>
      </c>
      <c r="AR209" s="164" t="s">
        <v>23</v>
      </c>
      <c r="AT209" s="172" t="s">
        <v>71</v>
      </c>
      <c r="AU209" s="172" t="s">
        <v>23</v>
      </c>
      <c r="AY209" s="164" t="s">
        <v>121</v>
      </c>
      <c r="BK209" s="173">
        <f>BK210+SUM(BK211:BK225)</f>
        <v>0</v>
      </c>
    </row>
    <row r="210" spans="2:65" s="30" customFormat="1" ht="20.25" customHeight="1">
      <c r="B210" s="177"/>
      <c r="C210" s="178" t="s">
        <v>406</v>
      </c>
      <c r="D210" s="178" t="s">
        <v>123</v>
      </c>
      <c r="E210" s="179" t="s">
        <v>407</v>
      </c>
      <c r="F210" s="180" t="s">
        <v>408</v>
      </c>
      <c r="G210" s="181" t="s">
        <v>409</v>
      </c>
      <c r="H210" s="182">
        <v>2</v>
      </c>
      <c r="I210" s="183"/>
      <c r="J210" s="184">
        <f>ROUND(I210*H210,2)</f>
        <v>0</v>
      </c>
      <c r="K210" s="180"/>
      <c r="L210" s="31"/>
      <c r="M210" s="185"/>
      <c r="N210" s="186" t="s">
        <v>43</v>
      </c>
      <c r="O210" s="32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AR210" s="11" t="s">
        <v>128</v>
      </c>
      <c r="AT210" s="11" t="s">
        <v>123</v>
      </c>
      <c r="AU210" s="11" t="s">
        <v>83</v>
      </c>
      <c r="AY210" s="11" t="s">
        <v>121</v>
      </c>
      <c r="BE210" s="189">
        <f>IF(N210="základní",J210,0)</f>
        <v>0</v>
      </c>
      <c r="BF210" s="189">
        <f>IF(N210="snížená",J210,0)</f>
        <v>0</v>
      </c>
      <c r="BG210" s="189">
        <f>IF(N210="zákl. přenesená",J210,0)</f>
        <v>0</v>
      </c>
      <c r="BH210" s="189">
        <f>IF(N210="sníž. přenesená",J210,0)</f>
        <v>0</v>
      </c>
      <c r="BI210" s="189">
        <f>IF(N210="nulová",J210,0)</f>
        <v>0</v>
      </c>
      <c r="BJ210" s="11" t="s">
        <v>23</v>
      </c>
      <c r="BK210" s="189">
        <f>ROUND(I210*H210,2)</f>
        <v>0</v>
      </c>
      <c r="BL210" s="11" t="s">
        <v>128</v>
      </c>
      <c r="BM210" s="11" t="s">
        <v>410</v>
      </c>
    </row>
    <row r="211" spans="2:65" s="30" customFormat="1" ht="20.25" customHeight="1">
      <c r="B211" s="177"/>
      <c r="C211" s="178" t="s">
        <v>411</v>
      </c>
      <c r="D211" s="178" t="s">
        <v>123</v>
      </c>
      <c r="E211" s="179" t="s">
        <v>412</v>
      </c>
      <c r="F211" s="180" t="s">
        <v>413</v>
      </c>
      <c r="G211" s="181" t="s">
        <v>409</v>
      </c>
      <c r="H211" s="182">
        <v>1</v>
      </c>
      <c r="I211" s="183"/>
      <c r="J211" s="184">
        <f>ROUND(I211*H211,2)</f>
        <v>0</v>
      </c>
      <c r="K211" s="180"/>
      <c r="L211" s="31"/>
      <c r="M211" s="185"/>
      <c r="N211" s="186" t="s">
        <v>43</v>
      </c>
      <c r="O211" s="32"/>
      <c r="P211" s="187">
        <f>O211*H211</f>
        <v>0</v>
      </c>
      <c r="Q211" s="187">
        <v>1E-05</v>
      </c>
      <c r="R211" s="187">
        <f>Q211*H211</f>
        <v>1E-05</v>
      </c>
      <c r="S211" s="187">
        <v>0</v>
      </c>
      <c r="T211" s="188">
        <f>S211*H211</f>
        <v>0</v>
      </c>
      <c r="AR211" s="11" t="s">
        <v>128</v>
      </c>
      <c r="AT211" s="11" t="s">
        <v>123</v>
      </c>
      <c r="AU211" s="11" t="s">
        <v>83</v>
      </c>
      <c r="AY211" s="11" t="s">
        <v>121</v>
      </c>
      <c r="BE211" s="189">
        <f>IF(N211="základní",J211,0)</f>
        <v>0</v>
      </c>
      <c r="BF211" s="189">
        <f>IF(N211="snížená",J211,0)</f>
        <v>0</v>
      </c>
      <c r="BG211" s="189">
        <f>IF(N211="zákl. přenesená",J211,0)</f>
        <v>0</v>
      </c>
      <c r="BH211" s="189">
        <f>IF(N211="sníž. přenesená",J211,0)</f>
        <v>0</v>
      </c>
      <c r="BI211" s="189">
        <f>IF(N211="nulová",J211,0)</f>
        <v>0</v>
      </c>
      <c r="BJ211" s="11" t="s">
        <v>23</v>
      </c>
      <c r="BK211" s="189">
        <f>ROUND(I211*H211,2)</f>
        <v>0</v>
      </c>
      <c r="BL211" s="11" t="s">
        <v>128</v>
      </c>
      <c r="BM211" s="11" t="s">
        <v>414</v>
      </c>
    </row>
    <row r="212" spans="2:51" s="190" customFormat="1" ht="20.25" customHeight="1">
      <c r="B212" s="191"/>
      <c r="D212" s="192" t="s">
        <v>130</v>
      </c>
      <c r="E212" s="193"/>
      <c r="F212" s="194" t="s">
        <v>415</v>
      </c>
      <c r="H212" s="195">
        <v>1</v>
      </c>
      <c r="I212" s="196"/>
      <c r="L212" s="191"/>
      <c r="M212" s="197"/>
      <c r="N212" s="198"/>
      <c r="O212" s="198"/>
      <c r="P212" s="198"/>
      <c r="Q212" s="198"/>
      <c r="R212" s="198"/>
      <c r="S212" s="198"/>
      <c r="T212" s="199"/>
      <c r="AT212" s="200" t="s">
        <v>130</v>
      </c>
      <c r="AU212" s="200" t="s">
        <v>83</v>
      </c>
      <c r="AV212" s="190" t="s">
        <v>83</v>
      </c>
      <c r="AW212" s="190" t="s">
        <v>36</v>
      </c>
      <c r="AX212" s="190" t="s">
        <v>23</v>
      </c>
      <c r="AY212" s="200" t="s">
        <v>121</v>
      </c>
    </row>
    <row r="213" spans="2:65" s="30" customFormat="1" ht="28.5" customHeight="1">
      <c r="B213" s="177"/>
      <c r="C213" s="178" t="s">
        <v>416</v>
      </c>
      <c r="D213" s="178" t="s">
        <v>123</v>
      </c>
      <c r="E213" s="179" t="s">
        <v>417</v>
      </c>
      <c r="F213" s="180" t="s">
        <v>418</v>
      </c>
      <c r="G213" s="181" t="s">
        <v>134</v>
      </c>
      <c r="H213" s="182">
        <v>37.1</v>
      </c>
      <c r="I213" s="183"/>
      <c r="J213" s="184">
        <f>ROUND(I213*H213,2)</f>
        <v>0</v>
      </c>
      <c r="K213" s="180" t="s">
        <v>127</v>
      </c>
      <c r="L213" s="31"/>
      <c r="M213" s="185"/>
      <c r="N213" s="186" t="s">
        <v>43</v>
      </c>
      <c r="O213" s="32"/>
      <c r="P213" s="187">
        <f>O213*H213</f>
        <v>0</v>
      </c>
      <c r="Q213" s="187">
        <v>0.0004967</v>
      </c>
      <c r="R213" s="187">
        <f>Q213*H213</f>
        <v>0.01842757</v>
      </c>
      <c r="S213" s="187">
        <v>0</v>
      </c>
      <c r="T213" s="188">
        <f>S213*H213</f>
        <v>0</v>
      </c>
      <c r="AR213" s="11" t="s">
        <v>128</v>
      </c>
      <c r="AT213" s="11" t="s">
        <v>123</v>
      </c>
      <c r="AU213" s="11" t="s">
        <v>83</v>
      </c>
      <c r="AY213" s="11" t="s">
        <v>121</v>
      </c>
      <c r="BE213" s="189">
        <f>IF(N213="základní",J213,0)</f>
        <v>0</v>
      </c>
      <c r="BF213" s="189">
        <f>IF(N213="snížená",J213,0)</f>
        <v>0</v>
      </c>
      <c r="BG213" s="189">
        <f>IF(N213="zákl. přenesená",J213,0)</f>
        <v>0</v>
      </c>
      <c r="BH213" s="189">
        <f>IF(N213="sníž. přenesená",J213,0)</f>
        <v>0</v>
      </c>
      <c r="BI213" s="189">
        <f>IF(N213="nulová",J213,0)</f>
        <v>0</v>
      </c>
      <c r="BJ213" s="11" t="s">
        <v>23</v>
      </c>
      <c r="BK213" s="189">
        <f>ROUND(I213*H213,2)</f>
        <v>0</v>
      </c>
      <c r="BL213" s="11" t="s">
        <v>128</v>
      </c>
      <c r="BM213" s="11" t="s">
        <v>419</v>
      </c>
    </row>
    <row r="214" spans="2:51" s="190" customFormat="1" ht="20.25" customHeight="1">
      <c r="B214" s="191"/>
      <c r="D214" s="192" t="s">
        <v>130</v>
      </c>
      <c r="E214" s="193"/>
      <c r="F214" s="194" t="s">
        <v>420</v>
      </c>
      <c r="H214" s="195">
        <v>37.1</v>
      </c>
      <c r="I214" s="196"/>
      <c r="L214" s="191"/>
      <c r="M214" s="197"/>
      <c r="N214" s="198"/>
      <c r="O214" s="198"/>
      <c r="P214" s="198"/>
      <c r="Q214" s="198"/>
      <c r="R214" s="198"/>
      <c r="S214" s="198"/>
      <c r="T214" s="199"/>
      <c r="AT214" s="200" t="s">
        <v>130</v>
      </c>
      <c r="AU214" s="200" t="s">
        <v>83</v>
      </c>
      <c r="AV214" s="190" t="s">
        <v>83</v>
      </c>
      <c r="AW214" s="190" t="s">
        <v>36</v>
      </c>
      <c r="AX214" s="190" t="s">
        <v>23</v>
      </c>
      <c r="AY214" s="200" t="s">
        <v>121</v>
      </c>
    </row>
    <row r="215" spans="2:65" s="30" customFormat="1" ht="20.25" customHeight="1">
      <c r="B215" s="177"/>
      <c r="C215" s="178" t="s">
        <v>421</v>
      </c>
      <c r="D215" s="178" t="s">
        <v>123</v>
      </c>
      <c r="E215" s="179" t="s">
        <v>422</v>
      </c>
      <c r="F215" s="180" t="s">
        <v>423</v>
      </c>
      <c r="G215" s="181" t="s">
        <v>134</v>
      </c>
      <c r="H215" s="182">
        <v>37.1</v>
      </c>
      <c r="I215" s="183"/>
      <c r="J215" s="184">
        <f aca="true" t="shared" si="0" ref="J215:J220">ROUND(I215*H215,2)</f>
        <v>0</v>
      </c>
      <c r="K215" s="180" t="s">
        <v>127</v>
      </c>
      <c r="L215" s="31"/>
      <c r="M215" s="185"/>
      <c r="N215" s="186" t="s">
        <v>43</v>
      </c>
      <c r="O215" s="32"/>
      <c r="P215" s="187">
        <f aca="true" t="shared" si="1" ref="P215:P220">O215*H215</f>
        <v>0</v>
      </c>
      <c r="Q215" s="187">
        <v>0</v>
      </c>
      <c r="R215" s="187">
        <f aca="true" t="shared" si="2" ref="R215:R220">Q215*H215</f>
        <v>0</v>
      </c>
      <c r="S215" s="187">
        <v>0</v>
      </c>
      <c r="T215" s="188">
        <f aca="true" t="shared" si="3" ref="T215:T220">S215*H215</f>
        <v>0</v>
      </c>
      <c r="AR215" s="11" t="s">
        <v>128</v>
      </c>
      <c r="AT215" s="11" t="s">
        <v>123</v>
      </c>
      <c r="AU215" s="11" t="s">
        <v>83</v>
      </c>
      <c r="AY215" s="11" t="s">
        <v>121</v>
      </c>
      <c r="BE215" s="189">
        <f aca="true" t="shared" si="4" ref="BE215:BE220">IF(N215="základní",J215,0)</f>
        <v>0</v>
      </c>
      <c r="BF215" s="189">
        <f aca="true" t="shared" si="5" ref="BF215:BF220">IF(N215="snížená",J215,0)</f>
        <v>0</v>
      </c>
      <c r="BG215" s="189">
        <f aca="true" t="shared" si="6" ref="BG215:BG220">IF(N215="zákl. přenesená",J215,0)</f>
        <v>0</v>
      </c>
      <c r="BH215" s="189">
        <f aca="true" t="shared" si="7" ref="BH215:BH220">IF(N215="sníž. přenesená",J215,0)</f>
        <v>0</v>
      </c>
      <c r="BI215" s="189">
        <f aca="true" t="shared" si="8" ref="BI215:BI220">IF(N215="nulová",J215,0)</f>
        <v>0</v>
      </c>
      <c r="BJ215" s="11" t="s">
        <v>23</v>
      </c>
      <c r="BK215" s="189">
        <f aca="true" t="shared" si="9" ref="BK215:BK220">ROUND(I215*H215,2)</f>
        <v>0</v>
      </c>
      <c r="BL215" s="11" t="s">
        <v>128</v>
      </c>
      <c r="BM215" s="11" t="s">
        <v>424</v>
      </c>
    </row>
    <row r="216" spans="2:65" s="30" customFormat="1" ht="28.5" customHeight="1">
      <c r="B216" s="177"/>
      <c r="C216" s="178" t="s">
        <v>425</v>
      </c>
      <c r="D216" s="178" t="s">
        <v>123</v>
      </c>
      <c r="E216" s="179" t="s">
        <v>426</v>
      </c>
      <c r="F216" s="180" t="s">
        <v>427</v>
      </c>
      <c r="G216" s="181" t="s">
        <v>274</v>
      </c>
      <c r="H216" s="182">
        <v>48</v>
      </c>
      <c r="I216" s="183"/>
      <c r="J216" s="184">
        <f t="shared" si="0"/>
        <v>0</v>
      </c>
      <c r="K216" s="180" t="s">
        <v>127</v>
      </c>
      <c r="L216" s="31"/>
      <c r="M216" s="185"/>
      <c r="N216" s="186" t="s">
        <v>43</v>
      </c>
      <c r="O216" s="32"/>
      <c r="P216" s="187">
        <f t="shared" si="1"/>
        <v>0</v>
      </c>
      <c r="Q216" s="187">
        <v>4E-05</v>
      </c>
      <c r="R216" s="187">
        <f t="shared" si="2"/>
        <v>0.0019200000000000003</v>
      </c>
      <c r="S216" s="187">
        <v>0</v>
      </c>
      <c r="T216" s="188">
        <f t="shared" si="3"/>
        <v>0</v>
      </c>
      <c r="AR216" s="11" t="s">
        <v>128</v>
      </c>
      <c r="AT216" s="11" t="s">
        <v>123</v>
      </c>
      <c r="AU216" s="11" t="s">
        <v>83</v>
      </c>
      <c r="AY216" s="11" t="s">
        <v>121</v>
      </c>
      <c r="BE216" s="189">
        <f t="shared" si="4"/>
        <v>0</v>
      </c>
      <c r="BF216" s="189">
        <f t="shared" si="5"/>
        <v>0</v>
      </c>
      <c r="BG216" s="189">
        <f t="shared" si="6"/>
        <v>0</v>
      </c>
      <c r="BH216" s="189">
        <f t="shared" si="7"/>
        <v>0</v>
      </c>
      <c r="BI216" s="189">
        <f t="shared" si="8"/>
        <v>0</v>
      </c>
      <c r="BJ216" s="11" t="s">
        <v>23</v>
      </c>
      <c r="BK216" s="189">
        <f t="shared" si="9"/>
        <v>0</v>
      </c>
      <c r="BL216" s="11" t="s">
        <v>128</v>
      </c>
      <c r="BM216" s="11" t="s">
        <v>428</v>
      </c>
    </row>
    <row r="217" spans="2:65" s="30" customFormat="1" ht="28.5" customHeight="1">
      <c r="B217" s="177"/>
      <c r="C217" s="178" t="s">
        <v>429</v>
      </c>
      <c r="D217" s="178" t="s">
        <v>123</v>
      </c>
      <c r="E217" s="179" t="s">
        <v>430</v>
      </c>
      <c r="F217" s="180" t="s">
        <v>431</v>
      </c>
      <c r="G217" s="181" t="s">
        <v>274</v>
      </c>
      <c r="H217" s="182">
        <v>8</v>
      </c>
      <c r="I217" s="183"/>
      <c r="J217" s="184">
        <f t="shared" si="0"/>
        <v>0</v>
      </c>
      <c r="K217" s="180" t="s">
        <v>127</v>
      </c>
      <c r="L217" s="31"/>
      <c r="M217" s="185"/>
      <c r="N217" s="186" t="s">
        <v>43</v>
      </c>
      <c r="O217" s="32"/>
      <c r="P217" s="187">
        <f t="shared" si="1"/>
        <v>0</v>
      </c>
      <c r="Q217" s="187">
        <v>8E-05</v>
      </c>
      <c r="R217" s="187">
        <f t="shared" si="2"/>
        <v>0.00064</v>
      </c>
      <c r="S217" s="187">
        <v>0</v>
      </c>
      <c r="T217" s="188">
        <f t="shared" si="3"/>
        <v>0</v>
      </c>
      <c r="AR217" s="11" t="s">
        <v>128</v>
      </c>
      <c r="AT217" s="11" t="s">
        <v>123</v>
      </c>
      <c r="AU217" s="11" t="s">
        <v>83</v>
      </c>
      <c r="AY217" s="11" t="s">
        <v>121</v>
      </c>
      <c r="BE217" s="189">
        <f t="shared" si="4"/>
        <v>0</v>
      </c>
      <c r="BF217" s="189">
        <f t="shared" si="5"/>
        <v>0</v>
      </c>
      <c r="BG217" s="189">
        <f t="shared" si="6"/>
        <v>0</v>
      </c>
      <c r="BH217" s="189">
        <f t="shared" si="7"/>
        <v>0</v>
      </c>
      <c r="BI217" s="189">
        <f t="shared" si="8"/>
        <v>0</v>
      </c>
      <c r="BJ217" s="11" t="s">
        <v>23</v>
      </c>
      <c r="BK217" s="189">
        <f t="shared" si="9"/>
        <v>0</v>
      </c>
      <c r="BL217" s="11" t="s">
        <v>128</v>
      </c>
      <c r="BM217" s="11" t="s">
        <v>432</v>
      </c>
    </row>
    <row r="218" spans="2:65" s="30" customFormat="1" ht="20.25" customHeight="1">
      <c r="B218" s="177"/>
      <c r="C218" s="178" t="s">
        <v>433</v>
      </c>
      <c r="D218" s="178" t="s">
        <v>123</v>
      </c>
      <c r="E218" s="179" t="s">
        <v>434</v>
      </c>
      <c r="F218" s="180" t="s">
        <v>435</v>
      </c>
      <c r="G218" s="181" t="s">
        <v>274</v>
      </c>
      <c r="H218" s="182">
        <v>48</v>
      </c>
      <c r="I218" s="183"/>
      <c r="J218" s="184">
        <f t="shared" si="0"/>
        <v>0</v>
      </c>
      <c r="K218" s="180" t="s">
        <v>127</v>
      </c>
      <c r="L218" s="31"/>
      <c r="M218" s="185"/>
      <c r="N218" s="186" t="s">
        <v>43</v>
      </c>
      <c r="O218" s="32"/>
      <c r="P218" s="187">
        <f t="shared" si="1"/>
        <v>0</v>
      </c>
      <c r="Q218" s="187">
        <v>0.00027</v>
      </c>
      <c r="R218" s="187">
        <f t="shared" si="2"/>
        <v>0.01296</v>
      </c>
      <c r="S218" s="187">
        <v>0</v>
      </c>
      <c r="T218" s="188">
        <f t="shared" si="3"/>
        <v>0</v>
      </c>
      <c r="AR218" s="11" t="s">
        <v>128</v>
      </c>
      <c r="AT218" s="11" t="s">
        <v>123</v>
      </c>
      <c r="AU218" s="11" t="s">
        <v>83</v>
      </c>
      <c r="AY218" s="11" t="s">
        <v>121</v>
      </c>
      <c r="BE218" s="189">
        <f t="shared" si="4"/>
        <v>0</v>
      </c>
      <c r="BF218" s="189">
        <f t="shared" si="5"/>
        <v>0</v>
      </c>
      <c r="BG218" s="189">
        <f t="shared" si="6"/>
        <v>0</v>
      </c>
      <c r="BH218" s="189">
        <f t="shared" si="7"/>
        <v>0</v>
      </c>
      <c r="BI218" s="189">
        <f t="shared" si="8"/>
        <v>0</v>
      </c>
      <c r="BJ218" s="11" t="s">
        <v>23</v>
      </c>
      <c r="BK218" s="189">
        <f t="shared" si="9"/>
        <v>0</v>
      </c>
      <c r="BL218" s="11" t="s">
        <v>128</v>
      </c>
      <c r="BM218" s="11" t="s">
        <v>436</v>
      </c>
    </row>
    <row r="219" spans="2:65" s="30" customFormat="1" ht="20.25" customHeight="1">
      <c r="B219" s="177"/>
      <c r="C219" s="178" t="s">
        <v>437</v>
      </c>
      <c r="D219" s="178" t="s">
        <v>123</v>
      </c>
      <c r="E219" s="179" t="s">
        <v>438</v>
      </c>
      <c r="F219" s="180" t="s">
        <v>439</v>
      </c>
      <c r="G219" s="181" t="s">
        <v>274</v>
      </c>
      <c r="H219" s="182">
        <v>8</v>
      </c>
      <c r="I219" s="183"/>
      <c r="J219" s="184">
        <f t="shared" si="0"/>
        <v>0</v>
      </c>
      <c r="K219" s="180" t="s">
        <v>127</v>
      </c>
      <c r="L219" s="31"/>
      <c r="M219" s="185"/>
      <c r="N219" s="186" t="s">
        <v>43</v>
      </c>
      <c r="O219" s="32"/>
      <c r="P219" s="187">
        <f t="shared" si="1"/>
        <v>0</v>
      </c>
      <c r="Q219" s="187">
        <v>0.0004</v>
      </c>
      <c r="R219" s="187">
        <f t="shared" si="2"/>
        <v>0.0032</v>
      </c>
      <c r="S219" s="187">
        <v>0</v>
      </c>
      <c r="T219" s="188">
        <f t="shared" si="3"/>
        <v>0</v>
      </c>
      <c r="AR219" s="11" t="s">
        <v>128</v>
      </c>
      <c r="AT219" s="11" t="s">
        <v>123</v>
      </c>
      <c r="AU219" s="11" t="s">
        <v>83</v>
      </c>
      <c r="AY219" s="11" t="s">
        <v>121</v>
      </c>
      <c r="BE219" s="189">
        <f t="shared" si="4"/>
        <v>0</v>
      </c>
      <c r="BF219" s="189">
        <f t="shared" si="5"/>
        <v>0</v>
      </c>
      <c r="BG219" s="189">
        <f t="shared" si="6"/>
        <v>0</v>
      </c>
      <c r="BH219" s="189">
        <f t="shared" si="7"/>
        <v>0</v>
      </c>
      <c r="BI219" s="189">
        <f t="shared" si="8"/>
        <v>0</v>
      </c>
      <c r="BJ219" s="11" t="s">
        <v>23</v>
      </c>
      <c r="BK219" s="189">
        <f t="shared" si="9"/>
        <v>0</v>
      </c>
      <c r="BL219" s="11" t="s">
        <v>128</v>
      </c>
      <c r="BM219" s="11" t="s">
        <v>440</v>
      </c>
    </row>
    <row r="220" spans="2:65" s="30" customFormat="1" ht="20.25" customHeight="1">
      <c r="B220" s="177"/>
      <c r="C220" s="178" t="s">
        <v>441</v>
      </c>
      <c r="D220" s="178" t="s">
        <v>123</v>
      </c>
      <c r="E220" s="179" t="s">
        <v>442</v>
      </c>
      <c r="F220" s="180" t="s">
        <v>443</v>
      </c>
      <c r="G220" s="181" t="s">
        <v>148</v>
      </c>
      <c r="H220" s="182">
        <v>2.944</v>
      </c>
      <c r="I220" s="183"/>
      <c r="J220" s="184">
        <f t="shared" si="0"/>
        <v>0</v>
      </c>
      <c r="K220" s="180" t="s">
        <v>127</v>
      </c>
      <c r="L220" s="31"/>
      <c r="M220" s="185"/>
      <c r="N220" s="186" t="s">
        <v>43</v>
      </c>
      <c r="O220" s="32"/>
      <c r="P220" s="187">
        <f t="shared" si="1"/>
        <v>0</v>
      </c>
      <c r="Q220" s="187">
        <v>0.12171</v>
      </c>
      <c r="R220" s="187">
        <f t="shared" si="2"/>
        <v>0.35831424</v>
      </c>
      <c r="S220" s="187">
        <v>2.4</v>
      </c>
      <c r="T220" s="188">
        <f t="shared" si="3"/>
        <v>7.0656</v>
      </c>
      <c r="AR220" s="11" t="s">
        <v>128</v>
      </c>
      <c r="AT220" s="11" t="s">
        <v>123</v>
      </c>
      <c r="AU220" s="11" t="s">
        <v>83</v>
      </c>
      <c r="AY220" s="11" t="s">
        <v>121</v>
      </c>
      <c r="BE220" s="189">
        <f t="shared" si="4"/>
        <v>0</v>
      </c>
      <c r="BF220" s="189">
        <f t="shared" si="5"/>
        <v>0</v>
      </c>
      <c r="BG220" s="189">
        <f t="shared" si="6"/>
        <v>0</v>
      </c>
      <c r="BH220" s="189">
        <f t="shared" si="7"/>
        <v>0</v>
      </c>
      <c r="BI220" s="189">
        <f t="shared" si="8"/>
        <v>0</v>
      </c>
      <c r="BJ220" s="11" t="s">
        <v>23</v>
      </c>
      <c r="BK220" s="189">
        <f t="shared" si="9"/>
        <v>0</v>
      </c>
      <c r="BL220" s="11" t="s">
        <v>128</v>
      </c>
      <c r="BM220" s="11" t="s">
        <v>444</v>
      </c>
    </row>
    <row r="221" spans="2:51" s="190" customFormat="1" ht="20.25" customHeight="1">
      <c r="B221" s="191"/>
      <c r="D221" s="192" t="s">
        <v>130</v>
      </c>
      <c r="E221" s="193"/>
      <c r="F221" s="194" t="s">
        <v>445</v>
      </c>
      <c r="H221" s="195">
        <v>2.944</v>
      </c>
      <c r="I221" s="196"/>
      <c r="L221" s="191"/>
      <c r="M221" s="197"/>
      <c r="N221" s="198"/>
      <c r="O221" s="198"/>
      <c r="P221" s="198"/>
      <c r="Q221" s="198"/>
      <c r="R221" s="198"/>
      <c r="S221" s="198"/>
      <c r="T221" s="199"/>
      <c r="AT221" s="200" t="s">
        <v>130</v>
      </c>
      <c r="AU221" s="200" t="s">
        <v>83</v>
      </c>
      <c r="AV221" s="190" t="s">
        <v>83</v>
      </c>
      <c r="AW221" s="190" t="s">
        <v>36</v>
      </c>
      <c r="AX221" s="190" t="s">
        <v>23</v>
      </c>
      <c r="AY221" s="200" t="s">
        <v>121</v>
      </c>
    </row>
    <row r="222" spans="2:65" s="30" customFormat="1" ht="20.25" customHeight="1">
      <c r="B222" s="177"/>
      <c r="C222" s="178" t="s">
        <v>446</v>
      </c>
      <c r="D222" s="178" t="s">
        <v>123</v>
      </c>
      <c r="E222" s="179" t="s">
        <v>447</v>
      </c>
      <c r="F222" s="180" t="s">
        <v>448</v>
      </c>
      <c r="G222" s="181" t="s">
        <v>148</v>
      </c>
      <c r="H222" s="182">
        <v>5.06</v>
      </c>
      <c r="I222" s="183"/>
      <c r="J222" s="184">
        <f>ROUND(I222*H222,2)</f>
        <v>0</v>
      </c>
      <c r="K222" s="180" t="s">
        <v>127</v>
      </c>
      <c r="L222" s="31"/>
      <c r="M222" s="185"/>
      <c r="N222" s="186" t="s">
        <v>43</v>
      </c>
      <c r="O222" s="32"/>
      <c r="P222" s="187">
        <f>O222*H222</f>
        <v>0</v>
      </c>
      <c r="Q222" s="187">
        <v>0.12171</v>
      </c>
      <c r="R222" s="187">
        <f>Q222*H222</f>
        <v>0.6158526</v>
      </c>
      <c r="S222" s="187">
        <v>2.4</v>
      </c>
      <c r="T222" s="188">
        <f>S222*H222</f>
        <v>12.143999999999998</v>
      </c>
      <c r="AR222" s="11" t="s">
        <v>128</v>
      </c>
      <c r="AT222" s="11" t="s">
        <v>123</v>
      </c>
      <c r="AU222" s="11" t="s">
        <v>83</v>
      </c>
      <c r="AY222" s="11" t="s">
        <v>121</v>
      </c>
      <c r="BE222" s="189">
        <f>IF(N222="základní",J222,0)</f>
        <v>0</v>
      </c>
      <c r="BF222" s="189">
        <f>IF(N222="snížená",J222,0)</f>
        <v>0</v>
      </c>
      <c r="BG222" s="189">
        <f>IF(N222="zákl. přenesená",J222,0)</f>
        <v>0</v>
      </c>
      <c r="BH222" s="189">
        <f>IF(N222="sníž. přenesená",J222,0)</f>
        <v>0</v>
      </c>
      <c r="BI222" s="189">
        <f>IF(N222="nulová",J222,0)</f>
        <v>0</v>
      </c>
      <c r="BJ222" s="11" t="s">
        <v>23</v>
      </c>
      <c r="BK222" s="189">
        <f>ROUND(I222*H222,2)</f>
        <v>0</v>
      </c>
      <c r="BL222" s="11" t="s">
        <v>128</v>
      </c>
      <c r="BM222" s="11" t="s">
        <v>449</v>
      </c>
    </row>
    <row r="223" spans="2:51" s="190" customFormat="1" ht="20.25" customHeight="1">
      <c r="B223" s="191"/>
      <c r="D223" s="192" t="s">
        <v>130</v>
      </c>
      <c r="E223" s="193"/>
      <c r="F223" s="194" t="s">
        <v>450</v>
      </c>
      <c r="H223" s="195">
        <v>5.06</v>
      </c>
      <c r="I223" s="196"/>
      <c r="L223" s="191"/>
      <c r="M223" s="197"/>
      <c r="N223" s="198"/>
      <c r="O223" s="198"/>
      <c r="P223" s="198"/>
      <c r="Q223" s="198"/>
      <c r="R223" s="198"/>
      <c r="S223" s="198"/>
      <c r="T223" s="199"/>
      <c r="AT223" s="200" t="s">
        <v>130</v>
      </c>
      <c r="AU223" s="200" t="s">
        <v>83</v>
      </c>
      <c r="AV223" s="190" t="s">
        <v>83</v>
      </c>
      <c r="AW223" s="190" t="s">
        <v>36</v>
      </c>
      <c r="AX223" s="190" t="s">
        <v>23</v>
      </c>
      <c r="AY223" s="200" t="s">
        <v>121</v>
      </c>
    </row>
    <row r="224" spans="2:65" s="30" customFormat="1" ht="28.5" customHeight="1">
      <c r="B224" s="177"/>
      <c r="C224" s="178" t="s">
        <v>451</v>
      </c>
      <c r="D224" s="178" t="s">
        <v>123</v>
      </c>
      <c r="E224" s="179" t="s">
        <v>452</v>
      </c>
      <c r="F224" s="180" t="s">
        <v>453</v>
      </c>
      <c r="G224" s="181" t="s">
        <v>454</v>
      </c>
      <c r="H224" s="182">
        <v>1500</v>
      </c>
      <c r="I224" s="183"/>
      <c r="J224" s="184">
        <f>ROUND(I224*H224,2)</f>
        <v>0</v>
      </c>
      <c r="K224" s="180" t="s">
        <v>127</v>
      </c>
      <c r="L224" s="31"/>
      <c r="M224" s="185"/>
      <c r="N224" s="186" t="s">
        <v>43</v>
      </c>
      <c r="O224" s="32"/>
      <c r="P224" s="187">
        <f>O224*H224</f>
        <v>0</v>
      </c>
      <c r="Q224" s="187">
        <v>0</v>
      </c>
      <c r="R224" s="187">
        <f>Q224*H224</f>
        <v>0</v>
      </c>
      <c r="S224" s="187">
        <v>0.001</v>
      </c>
      <c r="T224" s="188">
        <f>S224*H224</f>
        <v>1.5</v>
      </c>
      <c r="AR224" s="11" t="s">
        <v>128</v>
      </c>
      <c r="AT224" s="11" t="s">
        <v>123</v>
      </c>
      <c r="AU224" s="11" t="s">
        <v>83</v>
      </c>
      <c r="AY224" s="11" t="s">
        <v>121</v>
      </c>
      <c r="BE224" s="189">
        <f>IF(N224="základní",J224,0)</f>
        <v>0</v>
      </c>
      <c r="BF224" s="189">
        <f>IF(N224="snížená",J224,0)</f>
        <v>0</v>
      </c>
      <c r="BG224" s="189">
        <f>IF(N224="zákl. přenesená",J224,0)</f>
        <v>0</v>
      </c>
      <c r="BH224" s="189">
        <f>IF(N224="sníž. přenesená",J224,0)</f>
        <v>0</v>
      </c>
      <c r="BI224" s="189">
        <f>IF(N224="nulová",J224,0)</f>
        <v>0</v>
      </c>
      <c r="BJ224" s="11" t="s">
        <v>23</v>
      </c>
      <c r="BK224" s="189">
        <f>ROUND(I224*H224,2)</f>
        <v>0</v>
      </c>
      <c r="BL224" s="11" t="s">
        <v>128</v>
      </c>
      <c r="BM224" s="11" t="s">
        <v>455</v>
      </c>
    </row>
    <row r="225" spans="2:63" s="162" customFormat="1" ht="21.75" customHeight="1">
      <c r="B225" s="163"/>
      <c r="D225" s="174" t="s">
        <v>71</v>
      </c>
      <c r="E225" s="175" t="s">
        <v>456</v>
      </c>
      <c r="F225" s="175" t="s">
        <v>457</v>
      </c>
      <c r="I225" s="166"/>
      <c r="J225" s="176">
        <f>BK225</f>
        <v>0</v>
      </c>
      <c r="L225" s="163"/>
      <c r="M225" s="168"/>
      <c r="N225" s="169"/>
      <c r="O225" s="169"/>
      <c r="P225" s="170">
        <f>SUM(P226:P231)</f>
        <v>0</v>
      </c>
      <c r="Q225" s="169"/>
      <c r="R225" s="170">
        <f>SUM(R226:R231)</f>
        <v>0</v>
      </c>
      <c r="S225" s="169"/>
      <c r="T225" s="171">
        <f>SUM(T226:T231)</f>
        <v>0</v>
      </c>
      <c r="AR225" s="164" t="s">
        <v>23</v>
      </c>
      <c r="AT225" s="172" t="s">
        <v>71</v>
      </c>
      <c r="AU225" s="172" t="s">
        <v>83</v>
      </c>
      <c r="AY225" s="164" t="s">
        <v>121</v>
      </c>
      <c r="BK225" s="173">
        <f>SUM(BK226:BK231)</f>
        <v>0</v>
      </c>
    </row>
    <row r="226" spans="2:65" s="30" customFormat="1" ht="28.5" customHeight="1">
      <c r="B226" s="177"/>
      <c r="C226" s="178" t="s">
        <v>458</v>
      </c>
      <c r="D226" s="178" t="s">
        <v>123</v>
      </c>
      <c r="E226" s="179" t="s">
        <v>459</v>
      </c>
      <c r="F226" s="180" t="s">
        <v>460</v>
      </c>
      <c r="G226" s="181" t="s">
        <v>204</v>
      </c>
      <c r="H226" s="182">
        <v>24.94</v>
      </c>
      <c r="I226" s="183"/>
      <c r="J226" s="184">
        <f>ROUND(I226*H226,2)</f>
        <v>0</v>
      </c>
      <c r="K226" s="180" t="s">
        <v>127</v>
      </c>
      <c r="L226" s="31"/>
      <c r="M226" s="185"/>
      <c r="N226" s="186" t="s">
        <v>43</v>
      </c>
      <c r="O226" s="32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AR226" s="11" t="s">
        <v>128</v>
      </c>
      <c r="AT226" s="11" t="s">
        <v>123</v>
      </c>
      <c r="AU226" s="11" t="s">
        <v>136</v>
      </c>
      <c r="AY226" s="11" t="s">
        <v>121</v>
      </c>
      <c r="BE226" s="189">
        <f>IF(N226="základní",J226,0)</f>
        <v>0</v>
      </c>
      <c r="BF226" s="189">
        <f>IF(N226="snížená",J226,0)</f>
        <v>0</v>
      </c>
      <c r="BG226" s="189">
        <f>IF(N226="zákl. přenesená",J226,0)</f>
        <v>0</v>
      </c>
      <c r="BH226" s="189">
        <f>IF(N226="sníž. přenesená",J226,0)</f>
        <v>0</v>
      </c>
      <c r="BI226" s="189">
        <f>IF(N226="nulová",J226,0)</f>
        <v>0</v>
      </c>
      <c r="BJ226" s="11" t="s">
        <v>23</v>
      </c>
      <c r="BK226" s="189">
        <f>ROUND(I226*H226,2)</f>
        <v>0</v>
      </c>
      <c r="BL226" s="11" t="s">
        <v>128</v>
      </c>
      <c r="BM226" s="11" t="s">
        <v>461</v>
      </c>
    </row>
    <row r="227" spans="2:65" s="30" customFormat="1" ht="20.25" customHeight="1">
      <c r="B227" s="177"/>
      <c r="C227" s="178" t="s">
        <v>462</v>
      </c>
      <c r="D227" s="178" t="s">
        <v>123</v>
      </c>
      <c r="E227" s="179" t="s">
        <v>463</v>
      </c>
      <c r="F227" s="180" t="s">
        <v>464</v>
      </c>
      <c r="G227" s="181" t="s">
        <v>204</v>
      </c>
      <c r="H227" s="182">
        <v>473.86</v>
      </c>
      <c r="I227" s="183"/>
      <c r="J227" s="184">
        <f>ROUND(I227*H227,2)</f>
        <v>0</v>
      </c>
      <c r="K227" s="180" t="s">
        <v>127</v>
      </c>
      <c r="L227" s="31"/>
      <c r="M227" s="185"/>
      <c r="N227" s="186" t="s">
        <v>43</v>
      </c>
      <c r="O227" s="32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AR227" s="11" t="s">
        <v>128</v>
      </c>
      <c r="AT227" s="11" t="s">
        <v>123</v>
      </c>
      <c r="AU227" s="11" t="s">
        <v>136</v>
      </c>
      <c r="AY227" s="11" t="s">
        <v>121</v>
      </c>
      <c r="BE227" s="189">
        <f>IF(N227="základní",J227,0)</f>
        <v>0</v>
      </c>
      <c r="BF227" s="189">
        <f>IF(N227="snížená",J227,0)</f>
        <v>0</v>
      </c>
      <c r="BG227" s="189">
        <f>IF(N227="zákl. přenesená",J227,0)</f>
        <v>0</v>
      </c>
      <c r="BH227" s="189">
        <f>IF(N227="sníž. přenesená",J227,0)</f>
        <v>0</v>
      </c>
      <c r="BI227" s="189">
        <f>IF(N227="nulová",J227,0)</f>
        <v>0</v>
      </c>
      <c r="BJ227" s="11" t="s">
        <v>23</v>
      </c>
      <c r="BK227" s="189">
        <f>ROUND(I227*H227,2)</f>
        <v>0</v>
      </c>
      <c r="BL227" s="11" t="s">
        <v>128</v>
      </c>
      <c r="BM227" s="11" t="s">
        <v>465</v>
      </c>
    </row>
    <row r="228" spans="2:51" s="190" customFormat="1" ht="20.25" customHeight="1">
      <c r="B228" s="191"/>
      <c r="D228" s="192" t="s">
        <v>130</v>
      </c>
      <c r="F228" s="194" t="s">
        <v>466</v>
      </c>
      <c r="H228" s="195">
        <v>473.86</v>
      </c>
      <c r="I228" s="196"/>
      <c r="L228" s="191"/>
      <c r="M228" s="197"/>
      <c r="N228" s="198"/>
      <c r="O228" s="198"/>
      <c r="P228" s="198"/>
      <c r="Q228" s="198"/>
      <c r="R228" s="198"/>
      <c r="S228" s="198"/>
      <c r="T228" s="199"/>
      <c r="AT228" s="200" t="s">
        <v>130</v>
      </c>
      <c r="AU228" s="200" t="s">
        <v>136</v>
      </c>
      <c r="AV228" s="190" t="s">
        <v>83</v>
      </c>
      <c r="AW228" s="190" t="s">
        <v>6</v>
      </c>
      <c r="AX228" s="190" t="s">
        <v>23</v>
      </c>
      <c r="AY228" s="200" t="s">
        <v>121</v>
      </c>
    </row>
    <row r="229" spans="2:65" s="30" customFormat="1" ht="20.25" customHeight="1">
      <c r="B229" s="177"/>
      <c r="C229" s="178" t="s">
        <v>467</v>
      </c>
      <c r="D229" s="178" t="s">
        <v>123</v>
      </c>
      <c r="E229" s="179" t="s">
        <v>468</v>
      </c>
      <c r="F229" s="180" t="s">
        <v>469</v>
      </c>
      <c r="G229" s="181" t="s">
        <v>204</v>
      </c>
      <c r="H229" s="182">
        <v>21.947</v>
      </c>
      <c r="I229" s="183"/>
      <c r="J229" s="184">
        <f>ROUND(I229*H229,2)</f>
        <v>0</v>
      </c>
      <c r="K229" s="180" t="s">
        <v>127</v>
      </c>
      <c r="L229" s="31"/>
      <c r="M229" s="185"/>
      <c r="N229" s="186" t="s">
        <v>43</v>
      </c>
      <c r="O229" s="32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AR229" s="11" t="s">
        <v>128</v>
      </c>
      <c r="AT229" s="11" t="s">
        <v>123</v>
      </c>
      <c r="AU229" s="11" t="s">
        <v>136</v>
      </c>
      <c r="AY229" s="11" t="s">
        <v>121</v>
      </c>
      <c r="BE229" s="189">
        <f>IF(N229="základní",J229,0)</f>
        <v>0</v>
      </c>
      <c r="BF229" s="189">
        <f>IF(N229="snížená",J229,0)</f>
        <v>0</v>
      </c>
      <c r="BG229" s="189">
        <f>IF(N229="zákl. přenesená",J229,0)</f>
        <v>0</v>
      </c>
      <c r="BH229" s="189">
        <f>IF(N229="sníž. přenesená",J229,0)</f>
        <v>0</v>
      </c>
      <c r="BI229" s="189">
        <f>IF(N229="nulová",J229,0)</f>
        <v>0</v>
      </c>
      <c r="BJ229" s="11" t="s">
        <v>23</v>
      </c>
      <c r="BK229" s="189">
        <f>ROUND(I229*H229,2)</f>
        <v>0</v>
      </c>
      <c r="BL229" s="11" t="s">
        <v>128</v>
      </c>
      <c r="BM229" s="11" t="s">
        <v>470</v>
      </c>
    </row>
    <row r="230" spans="2:51" s="190" customFormat="1" ht="20.25" customHeight="1">
      <c r="B230" s="191"/>
      <c r="D230" s="192" t="s">
        <v>130</v>
      </c>
      <c r="F230" s="194" t="s">
        <v>471</v>
      </c>
      <c r="H230" s="195">
        <v>21.947</v>
      </c>
      <c r="I230" s="196"/>
      <c r="L230" s="191"/>
      <c r="M230" s="197"/>
      <c r="N230" s="198"/>
      <c r="O230" s="198"/>
      <c r="P230" s="198"/>
      <c r="Q230" s="198"/>
      <c r="R230" s="198"/>
      <c r="S230" s="198"/>
      <c r="T230" s="199"/>
      <c r="AT230" s="200" t="s">
        <v>130</v>
      </c>
      <c r="AU230" s="200" t="s">
        <v>136</v>
      </c>
      <c r="AV230" s="190" t="s">
        <v>83</v>
      </c>
      <c r="AW230" s="190" t="s">
        <v>6</v>
      </c>
      <c r="AX230" s="190" t="s">
        <v>23</v>
      </c>
      <c r="AY230" s="200" t="s">
        <v>121</v>
      </c>
    </row>
    <row r="231" spans="2:65" s="30" customFormat="1" ht="28.5" customHeight="1">
      <c r="B231" s="177"/>
      <c r="C231" s="178" t="s">
        <v>472</v>
      </c>
      <c r="D231" s="178" t="s">
        <v>123</v>
      </c>
      <c r="E231" s="179" t="s">
        <v>473</v>
      </c>
      <c r="F231" s="180" t="s">
        <v>474</v>
      </c>
      <c r="G231" s="181" t="s">
        <v>204</v>
      </c>
      <c r="H231" s="182">
        <v>206.319</v>
      </c>
      <c r="I231" s="183"/>
      <c r="J231" s="184">
        <f>ROUND(I231*H231,2)</f>
        <v>0</v>
      </c>
      <c r="K231" s="180" t="s">
        <v>127</v>
      </c>
      <c r="L231" s="31"/>
      <c r="M231" s="185"/>
      <c r="N231" s="186" t="s">
        <v>43</v>
      </c>
      <c r="O231" s="32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AR231" s="11" t="s">
        <v>128</v>
      </c>
      <c r="AT231" s="11" t="s">
        <v>123</v>
      </c>
      <c r="AU231" s="11" t="s">
        <v>136</v>
      </c>
      <c r="AY231" s="11" t="s">
        <v>121</v>
      </c>
      <c r="BE231" s="189">
        <f>IF(N231="základní",J231,0)</f>
        <v>0</v>
      </c>
      <c r="BF231" s="189">
        <f>IF(N231="snížená",J231,0)</f>
        <v>0</v>
      </c>
      <c r="BG231" s="189">
        <f>IF(N231="zákl. přenesená",J231,0)</f>
        <v>0</v>
      </c>
      <c r="BH231" s="189">
        <f>IF(N231="sníž. přenesená",J231,0)</f>
        <v>0</v>
      </c>
      <c r="BI231" s="189">
        <f>IF(N231="nulová",J231,0)</f>
        <v>0</v>
      </c>
      <c r="BJ231" s="11" t="s">
        <v>23</v>
      </c>
      <c r="BK231" s="189">
        <f>ROUND(I231*H231,2)</f>
        <v>0</v>
      </c>
      <c r="BL231" s="11" t="s">
        <v>128</v>
      </c>
      <c r="BM231" s="11" t="s">
        <v>475</v>
      </c>
    </row>
    <row r="232" spans="2:63" s="162" customFormat="1" ht="29.25" customHeight="1">
      <c r="B232" s="163"/>
      <c r="D232" s="174" t="s">
        <v>71</v>
      </c>
      <c r="E232" s="175" t="s">
        <v>476</v>
      </c>
      <c r="F232" s="175" t="s">
        <v>477</v>
      </c>
      <c r="I232" s="166"/>
      <c r="J232" s="176">
        <f>BK232</f>
        <v>0</v>
      </c>
      <c r="L232" s="163"/>
      <c r="M232" s="168"/>
      <c r="N232" s="169"/>
      <c r="O232" s="169"/>
      <c r="P232" s="170">
        <f>SUM(P233:P236)</f>
        <v>0</v>
      </c>
      <c r="Q232" s="169"/>
      <c r="R232" s="170">
        <f>SUM(R233:R236)</f>
        <v>0</v>
      </c>
      <c r="S232" s="169"/>
      <c r="T232" s="171">
        <f>SUM(T233:T236)</f>
        <v>0</v>
      </c>
      <c r="AR232" s="164" t="s">
        <v>23</v>
      </c>
      <c r="AT232" s="172" t="s">
        <v>71</v>
      </c>
      <c r="AU232" s="172" t="s">
        <v>23</v>
      </c>
      <c r="AY232" s="164" t="s">
        <v>121</v>
      </c>
      <c r="BK232" s="173">
        <f>SUM(BK233:BK236)</f>
        <v>0</v>
      </c>
    </row>
    <row r="233" spans="2:65" s="30" customFormat="1" ht="20.25" customHeight="1">
      <c r="B233" s="177"/>
      <c r="C233" s="178" t="s">
        <v>478</v>
      </c>
      <c r="D233" s="178" t="s">
        <v>123</v>
      </c>
      <c r="E233" s="179" t="s">
        <v>479</v>
      </c>
      <c r="F233" s="180" t="s">
        <v>480</v>
      </c>
      <c r="G233" s="181" t="s">
        <v>204</v>
      </c>
      <c r="H233" s="182">
        <v>342.619</v>
      </c>
      <c r="I233" s="183"/>
      <c r="J233" s="184">
        <f>ROUND(I233*H233,2)</f>
        <v>0</v>
      </c>
      <c r="K233" s="180" t="s">
        <v>127</v>
      </c>
      <c r="L233" s="31"/>
      <c r="M233" s="185"/>
      <c r="N233" s="186" t="s">
        <v>43</v>
      </c>
      <c r="O233" s="32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AR233" s="11" t="s">
        <v>128</v>
      </c>
      <c r="AT233" s="11" t="s">
        <v>123</v>
      </c>
      <c r="AU233" s="11" t="s">
        <v>83</v>
      </c>
      <c r="AY233" s="11" t="s">
        <v>121</v>
      </c>
      <c r="BE233" s="189">
        <f>IF(N233="základní",J233,0)</f>
        <v>0</v>
      </c>
      <c r="BF233" s="189">
        <f>IF(N233="snížená",J233,0)</f>
        <v>0</v>
      </c>
      <c r="BG233" s="189">
        <f>IF(N233="zákl. přenesená",J233,0)</f>
        <v>0</v>
      </c>
      <c r="BH233" s="189">
        <f>IF(N233="sníž. přenesená",J233,0)</f>
        <v>0</v>
      </c>
      <c r="BI233" s="189">
        <f>IF(N233="nulová",J233,0)</f>
        <v>0</v>
      </c>
      <c r="BJ233" s="11" t="s">
        <v>23</v>
      </c>
      <c r="BK233" s="189">
        <f>ROUND(I233*H233,2)</f>
        <v>0</v>
      </c>
      <c r="BL233" s="11" t="s">
        <v>128</v>
      </c>
      <c r="BM233" s="11" t="s">
        <v>481</v>
      </c>
    </row>
    <row r="234" spans="2:51" s="190" customFormat="1" ht="20.25" customHeight="1">
      <c r="B234" s="191"/>
      <c r="D234" s="192" t="s">
        <v>130</v>
      </c>
      <c r="E234" s="193"/>
      <c r="F234" s="194" t="s">
        <v>482</v>
      </c>
      <c r="H234" s="195">
        <v>342.619</v>
      </c>
      <c r="I234" s="196"/>
      <c r="L234" s="191"/>
      <c r="M234" s="197"/>
      <c r="N234" s="198"/>
      <c r="O234" s="198"/>
      <c r="P234" s="198"/>
      <c r="Q234" s="198"/>
      <c r="R234" s="198"/>
      <c r="S234" s="198"/>
      <c r="T234" s="199"/>
      <c r="AT234" s="200" t="s">
        <v>130</v>
      </c>
      <c r="AU234" s="200" t="s">
        <v>83</v>
      </c>
      <c r="AV234" s="190" t="s">
        <v>83</v>
      </c>
      <c r="AW234" s="190" t="s">
        <v>36</v>
      </c>
      <c r="AX234" s="190" t="s">
        <v>23</v>
      </c>
      <c r="AY234" s="200" t="s">
        <v>121</v>
      </c>
    </row>
    <row r="235" spans="2:65" s="30" customFormat="1" ht="20.25" customHeight="1">
      <c r="B235" s="177"/>
      <c r="C235" s="178" t="s">
        <v>483</v>
      </c>
      <c r="D235" s="178" t="s">
        <v>123</v>
      </c>
      <c r="E235" s="179" t="s">
        <v>484</v>
      </c>
      <c r="F235" s="180" t="s">
        <v>485</v>
      </c>
      <c r="G235" s="181" t="s">
        <v>204</v>
      </c>
      <c r="H235" s="182">
        <v>14.353</v>
      </c>
      <c r="I235" s="183"/>
      <c r="J235" s="184">
        <f>ROUND(I235*H235,2)</f>
        <v>0</v>
      </c>
      <c r="K235" s="180" t="s">
        <v>127</v>
      </c>
      <c r="L235" s="31"/>
      <c r="M235" s="185"/>
      <c r="N235" s="186" t="s">
        <v>43</v>
      </c>
      <c r="O235" s="32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AR235" s="11" t="s">
        <v>128</v>
      </c>
      <c r="AT235" s="11" t="s">
        <v>123</v>
      </c>
      <c r="AU235" s="11" t="s">
        <v>83</v>
      </c>
      <c r="AY235" s="11" t="s">
        <v>121</v>
      </c>
      <c r="BE235" s="189">
        <f>IF(N235="základní",J235,0)</f>
        <v>0</v>
      </c>
      <c r="BF235" s="189">
        <f>IF(N235="snížená",J235,0)</f>
        <v>0</v>
      </c>
      <c r="BG235" s="189">
        <f>IF(N235="zákl. přenesená",J235,0)</f>
        <v>0</v>
      </c>
      <c r="BH235" s="189">
        <f>IF(N235="sníž. přenesená",J235,0)</f>
        <v>0</v>
      </c>
      <c r="BI235" s="189">
        <f>IF(N235="nulová",J235,0)</f>
        <v>0</v>
      </c>
      <c r="BJ235" s="11" t="s">
        <v>23</v>
      </c>
      <c r="BK235" s="189">
        <f>ROUND(I235*H235,2)</f>
        <v>0</v>
      </c>
      <c r="BL235" s="11" t="s">
        <v>128</v>
      </c>
      <c r="BM235" s="11" t="s">
        <v>486</v>
      </c>
    </row>
    <row r="236" spans="2:51" s="190" customFormat="1" ht="20.25" customHeight="1">
      <c r="B236" s="191"/>
      <c r="D236" s="201" t="s">
        <v>130</v>
      </c>
      <c r="F236" s="202" t="s">
        <v>487</v>
      </c>
      <c r="H236" s="203">
        <v>14.353</v>
      </c>
      <c r="I236" s="196"/>
      <c r="L236" s="191"/>
      <c r="M236" s="197"/>
      <c r="N236" s="198"/>
      <c r="O236" s="198"/>
      <c r="P236" s="198"/>
      <c r="Q236" s="198"/>
      <c r="R236" s="198"/>
      <c r="S236" s="198"/>
      <c r="T236" s="199"/>
      <c r="AT236" s="200" t="s">
        <v>130</v>
      </c>
      <c r="AU236" s="200" t="s">
        <v>83</v>
      </c>
      <c r="AV236" s="190" t="s">
        <v>83</v>
      </c>
      <c r="AW236" s="190" t="s">
        <v>6</v>
      </c>
      <c r="AX236" s="190" t="s">
        <v>23</v>
      </c>
      <c r="AY236" s="200" t="s">
        <v>121</v>
      </c>
    </row>
    <row r="237" spans="2:63" s="162" customFormat="1" ht="36.75" customHeight="1">
      <c r="B237" s="163"/>
      <c r="D237" s="164" t="s">
        <v>71</v>
      </c>
      <c r="E237" s="165" t="s">
        <v>488</v>
      </c>
      <c r="F237" s="165" t="s">
        <v>489</v>
      </c>
      <c r="I237" s="166"/>
      <c r="J237" s="167">
        <f>BK237</f>
        <v>0</v>
      </c>
      <c r="L237" s="163"/>
      <c r="M237" s="168"/>
      <c r="N237" s="169"/>
      <c r="O237" s="169"/>
      <c r="P237" s="170">
        <f>P238+P250</f>
        <v>0</v>
      </c>
      <c r="Q237" s="169"/>
      <c r="R237" s="170">
        <f>R238+R250</f>
        <v>1.0571656950000001</v>
      </c>
      <c r="S237" s="169"/>
      <c r="T237" s="171">
        <f>T238+T250</f>
        <v>0</v>
      </c>
      <c r="AR237" s="164" t="s">
        <v>83</v>
      </c>
      <c r="AT237" s="172" t="s">
        <v>71</v>
      </c>
      <c r="AU237" s="172" t="s">
        <v>72</v>
      </c>
      <c r="AY237" s="164" t="s">
        <v>121</v>
      </c>
      <c r="BK237" s="173">
        <f>BK238+BK250</f>
        <v>0</v>
      </c>
    </row>
    <row r="238" spans="2:63" s="162" customFormat="1" ht="19.5" customHeight="1">
      <c r="B238" s="163"/>
      <c r="D238" s="174" t="s">
        <v>71</v>
      </c>
      <c r="E238" s="175" t="s">
        <v>490</v>
      </c>
      <c r="F238" s="175" t="s">
        <v>491</v>
      </c>
      <c r="I238" s="166"/>
      <c r="J238" s="176">
        <f>BK238</f>
        <v>0</v>
      </c>
      <c r="L238" s="163"/>
      <c r="M238" s="168"/>
      <c r="N238" s="169"/>
      <c r="O238" s="169"/>
      <c r="P238" s="170">
        <f>SUM(P239:P249)</f>
        <v>0</v>
      </c>
      <c r="Q238" s="169"/>
      <c r="R238" s="170">
        <f>SUM(R239:R249)</f>
        <v>0.425065695</v>
      </c>
      <c r="S238" s="169"/>
      <c r="T238" s="171">
        <f>SUM(T239:T249)</f>
        <v>0</v>
      </c>
      <c r="AR238" s="164" t="s">
        <v>83</v>
      </c>
      <c r="AT238" s="172" t="s">
        <v>71</v>
      </c>
      <c r="AU238" s="172" t="s">
        <v>23</v>
      </c>
      <c r="AY238" s="164" t="s">
        <v>121</v>
      </c>
      <c r="BK238" s="173">
        <f>SUM(BK239:BK249)</f>
        <v>0</v>
      </c>
    </row>
    <row r="239" spans="2:65" s="30" customFormat="1" ht="28.5" customHeight="1">
      <c r="B239" s="177"/>
      <c r="C239" s="178" t="s">
        <v>492</v>
      </c>
      <c r="D239" s="178" t="s">
        <v>123</v>
      </c>
      <c r="E239" s="179" t="s">
        <v>493</v>
      </c>
      <c r="F239" s="180" t="s">
        <v>494</v>
      </c>
      <c r="G239" s="181" t="s">
        <v>126</v>
      </c>
      <c r="H239" s="182">
        <v>33.83</v>
      </c>
      <c r="I239" s="183"/>
      <c r="J239" s="184">
        <f>ROUND(I239*H239,2)</f>
        <v>0</v>
      </c>
      <c r="K239" s="180" t="s">
        <v>127</v>
      </c>
      <c r="L239" s="31"/>
      <c r="M239" s="185"/>
      <c r="N239" s="186" t="s">
        <v>43</v>
      </c>
      <c r="O239" s="32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AR239" s="11" t="s">
        <v>201</v>
      </c>
      <c r="AT239" s="11" t="s">
        <v>123</v>
      </c>
      <c r="AU239" s="11" t="s">
        <v>83</v>
      </c>
      <c r="AY239" s="11" t="s">
        <v>121</v>
      </c>
      <c r="BE239" s="189">
        <f>IF(N239="základní",J239,0)</f>
        <v>0</v>
      </c>
      <c r="BF239" s="189">
        <f>IF(N239="snížená",J239,0)</f>
        <v>0</v>
      </c>
      <c r="BG239" s="189">
        <f>IF(N239="zákl. přenesená",J239,0)</f>
        <v>0</v>
      </c>
      <c r="BH239" s="189">
        <f>IF(N239="sníž. přenesená",J239,0)</f>
        <v>0</v>
      </c>
      <c r="BI239" s="189">
        <f>IF(N239="nulová",J239,0)</f>
        <v>0</v>
      </c>
      <c r="BJ239" s="11" t="s">
        <v>23</v>
      </c>
      <c r="BK239" s="189">
        <f>ROUND(I239*H239,2)</f>
        <v>0</v>
      </c>
      <c r="BL239" s="11" t="s">
        <v>201</v>
      </c>
      <c r="BM239" s="11" t="s">
        <v>495</v>
      </c>
    </row>
    <row r="240" spans="2:51" s="190" customFormat="1" ht="20.25" customHeight="1">
      <c r="B240" s="191"/>
      <c r="D240" s="192" t="s">
        <v>130</v>
      </c>
      <c r="E240" s="193"/>
      <c r="F240" s="194" t="s">
        <v>496</v>
      </c>
      <c r="H240" s="195">
        <v>33.83</v>
      </c>
      <c r="I240" s="196"/>
      <c r="L240" s="191"/>
      <c r="M240" s="197"/>
      <c r="N240" s="198"/>
      <c r="O240" s="198"/>
      <c r="P240" s="198"/>
      <c r="Q240" s="198"/>
      <c r="R240" s="198"/>
      <c r="S240" s="198"/>
      <c r="T240" s="199"/>
      <c r="AT240" s="200" t="s">
        <v>130</v>
      </c>
      <c r="AU240" s="200" t="s">
        <v>83</v>
      </c>
      <c r="AV240" s="190" t="s">
        <v>83</v>
      </c>
      <c r="AW240" s="190" t="s">
        <v>36</v>
      </c>
      <c r="AX240" s="190" t="s">
        <v>23</v>
      </c>
      <c r="AY240" s="200" t="s">
        <v>121</v>
      </c>
    </row>
    <row r="241" spans="2:65" s="30" customFormat="1" ht="20.25" customHeight="1">
      <c r="B241" s="177"/>
      <c r="C241" s="214" t="s">
        <v>497</v>
      </c>
      <c r="D241" s="214" t="s">
        <v>213</v>
      </c>
      <c r="E241" s="215" t="s">
        <v>498</v>
      </c>
      <c r="F241" s="216" t="s">
        <v>499</v>
      </c>
      <c r="G241" s="217" t="s">
        <v>204</v>
      </c>
      <c r="H241" s="218">
        <v>0.014</v>
      </c>
      <c r="I241" s="219"/>
      <c r="J241" s="220">
        <f>ROUND(I241*H241,2)</f>
        <v>0</v>
      </c>
      <c r="K241" s="216" t="s">
        <v>127</v>
      </c>
      <c r="L241" s="221"/>
      <c r="M241" s="222"/>
      <c r="N241" s="223" t="s">
        <v>43</v>
      </c>
      <c r="O241" s="32"/>
      <c r="P241" s="187">
        <f>O241*H241</f>
        <v>0</v>
      </c>
      <c r="Q241" s="187">
        <v>1</v>
      </c>
      <c r="R241" s="187">
        <f>Q241*H241</f>
        <v>0.014</v>
      </c>
      <c r="S241" s="187">
        <v>0</v>
      </c>
      <c r="T241" s="188">
        <f>S241*H241</f>
        <v>0</v>
      </c>
      <c r="AR241" s="11" t="s">
        <v>285</v>
      </c>
      <c r="AT241" s="11" t="s">
        <v>213</v>
      </c>
      <c r="AU241" s="11" t="s">
        <v>83</v>
      </c>
      <c r="AY241" s="11" t="s">
        <v>121</v>
      </c>
      <c r="BE241" s="189">
        <f>IF(N241="základní",J241,0)</f>
        <v>0</v>
      </c>
      <c r="BF241" s="189">
        <f>IF(N241="snížená",J241,0)</f>
        <v>0</v>
      </c>
      <c r="BG241" s="189">
        <f>IF(N241="zákl. přenesená",J241,0)</f>
        <v>0</v>
      </c>
      <c r="BH241" s="189">
        <f>IF(N241="sníž. přenesená",J241,0)</f>
        <v>0</v>
      </c>
      <c r="BI241" s="189">
        <f>IF(N241="nulová",J241,0)</f>
        <v>0</v>
      </c>
      <c r="BJ241" s="11" t="s">
        <v>23</v>
      </c>
      <c r="BK241" s="189">
        <f>ROUND(I241*H241,2)</f>
        <v>0</v>
      </c>
      <c r="BL241" s="11" t="s">
        <v>201</v>
      </c>
      <c r="BM241" s="11" t="s">
        <v>500</v>
      </c>
    </row>
    <row r="242" spans="2:51" s="190" customFormat="1" ht="20.25" customHeight="1">
      <c r="B242" s="191"/>
      <c r="D242" s="192" t="s">
        <v>130</v>
      </c>
      <c r="F242" s="194" t="s">
        <v>501</v>
      </c>
      <c r="H242" s="195">
        <v>0.014</v>
      </c>
      <c r="I242" s="196"/>
      <c r="L242" s="191"/>
      <c r="M242" s="197"/>
      <c r="N242" s="198"/>
      <c r="O242" s="198"/>
      <c r="P242" s="198"/>
      <c r="Q242" s="198"/>
      <c r="R242" s="198"/>
      <c r="S242" s="198"/>
      <c r="T242" s="199"/>
      <c r="AT242" s="200" t="s">
        <v>130</v>
      </c>
      <c r="AU242" s="200" t="s">
        <v>83</v>
      </c>
      <c r="AV242" s="190" t="s">
        <v>83</v>
      </c>
      <c r="AW242" s="190" t="s">
        <v>6</v>
      </c>
      <c r="AX242" s="190" t="s">
        <v>23</v>
      </c>
      <c r="AY242" s="200" t="s">
        <v>121</v>
      </c>
    </row>
    <row r="243" spans="2:65" s="30" customFormat="1" ht="28.5" customHeight="1">
      <c r="B243" s="177"/>
      <c r="C243" s="178" t="s">
        <v>502</v>
      </c>
      <c r="D243" s="178" t="s">
        <v>123</v>
      </c>
      <c r="E243" s="179" t="s">
        <v>503</v>
      </c>
      <c r="F243" s="180" t="s">
        <v>504</v>
      </c>
      <c r="G243" s="181" t="s">
        <v>126</v>
      </c>
      <c r="H243" s="182">
        <v>8.16</v>
      </c>
      <c r="I243" s="183"/>
      <c r="J243" s="184">
        <f>ROUND(I243*H243,2)</f>
        <v>0</v>
      </c>
      <c r="K243" s="180" t="s">
        <v>127</v>
      </c>
      <c r="L243" s="31"/>
      <c r="M243" s="185"/>
      <c r="N243" s="186" t="s">
        <v>43</v>
      </c>
      <c r="O243" s="32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AR243" s="11" t="s">
        <v>201</v>
      </c>
      <c r="AT243" s="11" t="s">
        <v>123</v>
      </c>
      <c r="AU243" s="11" t="s">
        <v>83</v>
      </c>
      <c r="AY243" s="11" t="s">
        <v>121</v>
      </c>
      <c r="BE243" s="189">
        <f>IF(N243="základní",J243,0)</f>
        <v>0</v>
      </c>
      <c r="BF243" s="189">
        <f>IF(N243="snížená",J243,0)</f>
        <v>0</v>
      </c>
      <c r="BG243" s="189">
        <f>IF(N243="zákl. přenesená",J243,0)</f>
        <v>0</v>
      </c>
      <c r="BH243" s="189">
        <f>IF(N243="sníž. přenesená",J243,0)</f>
        <v>0</v>
      </c>
      <c r="BI243" s="189">
        <f>IF(N243="nulová",J243,0)</f>
        <v>0</v>
      </c>
      <c r="BJ243" s="11" t="s">
        <v>23</v>
      </c>
      <c r="BK243" s="189">
        <f>ROUND(I243*H243,2)</f>
        <v>0</v>
      </c>
      <c r="BL243" s="11" t="s">
        <v>201</v>
      </c>
      <c r="BM243" s="11" t="s">
        <v>505</v>
      </c>
    </row>
    <row r="244" spans="2:65" s="30" customFormat="1" ht="20.25" customHeight="1">
      <c r="B244" s="177"/>
      <c r="C244" s="214" t="s">
        <v>506</v>
      </c>
      <c r="D244" s="214" t="s">
        <v>213</v>
      </c>
      <c r="E244" s="215" t="s">
        <v>507</v>
      </c>
      <c r="F244" s="216" t="s">
        <v>508</v>
      </c>
      <c r="G244" s="217" t="s">
        <v>454</v>
      </c>
      <c r="H244" s="218">
        <v>2.856</v>
      </c>
      <c r="I244" s="219"/>
      <c r="J244" s="220">
        <f>ROUND(I244*H244,2)</f>
        <v>0</v>
      </c>
      <c r="K244" s="216" t="s">
        <v>127</v>
      </c>
      <c r="L244" s="221"/>
      <c r="M244" s="222"/>
      <c r="N244" s="223" t="s">
        <v>43</v>
      </c>
      <c r="O244" s="32"/>
      <c r="P244" s="187">
        <f>O244*H244</f>
        <v>0</v>
      </c>
      <c r="Q244" s="187">
        <v>0.001</v>
      </c>
      <c r="R244" s="187">
        <f>Q244*H244</f>
        <v>0.002856</v>
      </c>
      <c r="S244" s="187">
        <v>0</v>
      </c>
      <c r="T244" s="188">
        <f>S244*H244</f>
        <v>0</v>
      </c>
      <c r="AR244" s="11" t="s">
        <v>285</v>
      </c>
      <c r="AT244" s="11" t="s">
        <v>213</v>
      </c>
      <c r="AU244" s="11" t="s">
        <v>83</v>
      </c>
      <c r="AY244" s="11" t="s">
        <v>121</v>
      </c>
      <c r="BE244" s="189">
        <f>IF(N244="základní",J244,0)</f>
        <v>0</v>
      </c>
      <c r="BF244" s="189">
        <f>IF(N244="snížená",J244,0)</f>
        <v>0</v>
      </c>
      <c r="BG244" s="189">
        <f>IF(N244="zákl. přenesená",J244,0)</f>
        <v>0</v>
      </c>
      <c r="BH244" s="189">
        <f>IF(N244="sníž. přenesená",J244,0)</f>
        <v>0</v>
      </c>
      <c r="BI244" s="189">
        <f>IF(N244="nulová",J244,0)</f>
        <v>0</v>
      </c>
      <c r="BJ244" s="11" t="s">
        <v>23</v>
      </c>
      <c r="BK244" s="189">
        <f>ROUND(I244*H244,2)</f>
        <v>0</v>
      </c>
      <c r="BL244" s="11" t="s">
        <v>201</v>
      </c>
      <c r="BM244" s="11" t="s">
        <v>509</v>
      </c>
    </row>
    <row r="245" spans="2:51" s="190" customFormat="1" ht="20.25" customHeight="1">
      <c r="B245" s="191"/>
      <c r="D245" s="192" t="s">
        <v>130</v>
      </c>
      <c r="F245" s="194" t="s">
        <v>510</v>
      </c>
      <c r="H245" s="195">
        <v>2.856</v>
      </c>
      <c r="I245" s="196"/>
      <c r="L245" s="191"/>
      <c r="M245" s="197"/>
      <c r="N245" s="198"/>
      <c r="O245" s="198"/>
      <c r="P245" s="198"/>
      <c r="Q245" s="198"/>
      <c r="R245" s="198"/>
      <c r="S245" s="198"/>
      <c r="T245" s="199"/>
      <c r="AT245" s="200" t="s">
        <v>130</v>
      </c>
      <c r="AU245" s="200" t="s">
        <v>83</v>
      </c>
      <c r="AV245" s="190" t="s">
        <v>83</v>
      </c>
      <c r="AW245" s="190" t="s">
        <v>6</v>
      </c>
      <c r="AX245" s="190" t="s">
        <v>23</v>
      </c>
      <c r="AY245" s="200" t="s">
        <v>121</v>
      </c>
    </row>
    <row r="246" spans="2:65" s="30" customFormat="1" ht="20.25" customHeight="1">
      <c r="B246" s="177"/>
      <c r="C246" s="178" t="s">
        <v>511</v>
      </c>
      <c r="D246" s="178" t="s">
        <v>123</v>
      </c>
      <c r="E246" s="179" t="s">
        <v>512</v>
      </c>
      <c r="F246" s="180" t="s">
        <v>513</v>
      </c>
      <c r="G246" s="181" t="s">
        <v>126</v>
      </c>
      <c r="H246" s="182">
        <v>67.66</v>
      </c>
      <c r="I246" s="183"/>
      <c r="J246" s="184">
        <f>ROUND(I246*H246,2)</f>
        <v>0</v>
      </c>
      <c r="K246" s="180" t="s">
        <v>127</v>
      </c>
      <c r="L246" s="31"/>
      <c r="M246" s="185"/>
      <c r="N246" s="186" t="s">
        <v>43</v>
      </c>
      <c r="O246" s="32"/>
      <c r="P246" s="187">
        <f>O246*H246</f>
        <v>0</v>
      </c>
      <c r="Q246" s="187">
        <v>0.00039825</v>
      </c>
      <c r="R246" s="187">
        <f>Q246*H246</f>
        <v>0.026945595</v>
      </c>
      <c r="S246" s="187">
        <v>0</v>
      </c>
      <c r="T246" s="188">
        <f>S246*H246</f>
        <v>0</v>
      </c>
      <c r="AR246" s="11" t="s">
        <v>201</v>
      </c>
      <c r="AT246" s="11" t="s">
        <v>123</v>
      </c>
      <c r="AU246" s="11" t="s">
        <v>83</v>
      </c>
      <c r="AY246" s="11" t="s">
        <v>121</v>
      </c>
      <c r="BE246" s="189">
        <f>IF(N246="základní",J246,0)</f>
        <v>0</v>
      </c>
      <c r="BF246" s="189">
        <f>IF(N246="snížená",J246,0)</f>
        <v>0</v>
      </c>
      <c r="BG246" s="189">
        <f>IF(N246="zákl. přenesená",J246,0)</f>
        <v>0</v>
      </c>
      <c r="BH246" s="189">
        <f>IF(N246="sníž. přenesená",J246,0)</f>
        <v>0</v>
      </c>
      <c r="BI246" s="189">
        <f>IF(N246="nulová",J246,0)</f>
        <v>0</v>
      </c>
      <c r="BJ246" s="11" t="s">
        <v>23</v>
      </c>
      <c r="BK246" s="189">
        <f>ROUND(I246*H246,2)</f>
        <v>0</v>
      </c>
      <c r="BL246" s="11" t="s">
        <v>201</v>
      </c>
      <c r="BM246" s="11" t="s">
        <v>514</v>
      </c>
    </row>
    <row r="247" spans="2:51" s="190" customFormat="1" ht="20.25" customHeight="1">
      <c r="B247" s="191"/>
      <c r="D247" s="192" t="s">
        <v>130</v>
      </c>
      <c r="E247" s="193"/>
      <c r="F247" s="194" t="s">
        <v>515</v>
      </c>
      <c r="H247" s="195">
        <v>67.66</v>
      </c>
      <c r="I247" s="196"/>
      <c r="L247" s="191"/>
      <c r="M247" s="197"/>
      <c r="N247" s="198"/>
      <c r="O247" s="198"/>
      <c r="P247" s="198"/>
      <c r="Q247" s="198"/>
      <c r="R247" s="198"/>
      <c r="S247" s="198"/>
      <c r="T247" s="199"/>
      <c r="AT247" s="200" t="s">
        <v>130</v>
      </c>
      <c r="AU247" s="200" t="s">
        <v>83</v>
      </c>
      <c r="AV247" s="190" t="s">
        <v>83</v>
      </c>
      <c r="AW247" s="190" t="s">
        <v>36</v>
      </c>
      <c r="AX247" s="190" t="s">
        <v>23</v>
      </c>
      <c r="AY247" s="200" t="s">
        <v>121</v>
      </c>
    </row>
    <row r="248" spans="2:65" s="30" customFormat="1" ht="20.25" customHeight="1">
      <c r="B248" s="177"/>
      <c r="C248" s="214" t="s">
        <v>516</v>
      </c>
      <c r="D248" s="214" t="s">
        <v>213</v>
      </c>
      <c r="E248" s="215" t="s">
        <v>517</v>
      </c>
      <c r="F248" s="216" t="s">
        <v>518</v>
      </c>
      <c r="G248" s="217" t="s">
        <v>126</v>
      </c>
      <c r="H248" s="218">
        <v>77.809</v>
      </c>
      <c r="I248" s="219"/>
      <c r="J248" s="220">
        <f>ROUND(I248*H248,2)</f>
        <v>0</v>
      </c>
      <c r="K248" s="216" t="s">
        <v>127</v>
      </c>
      <c r="L248" s="221"/>
      <c r="M248" s="222"/>
      <c r="N248" s="223" t="s">
        <v>43</v>
      </c>
      <c r="O248" s="32"/>
      <c r="P248" s="187">
        <f>O248*H248</f>
        <v>0</v>
      </c>
      <c r="Q248" s="187">
        <v>0.0049</v>
      </c>
      <c r="R248" s="187">
        <f>Q248*H248</f>
        <v>0.3812641</v>
      </c>
      <c r="S248" s="187">
        <v>0</v>
      </c>
      <c r="T248" s="188">
        <f>S248*H248</f>
        <v>0</v>
      </c>
      <c r="AR248" s="11" t="s">
        <v>285</v>
      </c>
      <c r="AT248" s="11" t="s">
        <v>213</v>
      </c>
      <c r="AU248" s="11" t="s">
        <v>83</v>
      </c>
      <c r="AY248" s="11" t="s">
        <v>121</v>
      </c>
      <c r="BE248" s="189">
        <f>IF(N248="základní",J248,0)</f>
        <v>0</v>
      </c>
      <c r="BF248" s="189">
        <f>IF(N248="snížená",J248,0)</f>
        <v>0</v>
      </c>
      <c r="BG248" s="189">
        <f>IF(N248="zákl. přenesená",J248,0)</f>
        <v>0</v>
      </c>
      <c r="BH248" s="189">
        <f>IF(N248="sníž. přenesená",J248,0)</f>
        <v>0</v>
      </c>
      <c r="BI248" s="189">
        <f>IF(N248="nulová",J248,0)</f>
        <v>0</v>
      </c>
      <c r="BJ248" s="11" t="s">
        <v>23</v>
      </c>
      <c r="BK248" s="189">
        <f>ROUND(I248*H248,2)</f>
        <v>0</v>
      </c>
      <c r="BL248" s="11" t="s">
        <v>201</v>
      </c>
      <c r="BM248" s="11" t="s">
        <v>519</v>
      </c>
    </row>
    <row r="249" spans="2:51" s="190" customFormat="1" ht="20.25" customHeight="1">
      <c r="B249" s="191"/>
      <c r="D249" s="201" t="s">
        <v>130</v>
      </c>
      <c r="F249" s="202" t="s">
        <v>520</v>
      </c>
      <c r="H249" s="203">
        <v>77.809</v>
      </c>
      <c r="I249" s="196"/>
      <c r="L249" s="191"/>
      <c r="M249" s="197"/>
      <c r="N249" s="198"/>
      <c r="O249" s="198"/>
      <c r="P249" s="198"/>
      <c r="Q249" s="198"/>
      <c r="R249" s="198"/>
      <c r="S249" s="198"/>
      <c r="T249" s="199"/>
      <c r="AT249" s="200" t="s">
        <v>130</v>
      </c>
      <c r="AU249" s="200" t="s">
        <v>83</v>
      </c>
      <c r="AV249" s="190" t="s">
        <v>83</v>
      </c>
      <c r="AW249" s="190" t="s">
        <v>6</v>
      </c>
      <c r="AX249" s="190" t="s">
        <v>23</v>
      </c>
      <c r="AY249" s="200" t="s">
        <v>121</v>
      </c>
    </row>
    <row r="250" spans="2:63" s="162" customFormat="1" ht="29.25" customHeight="1">
      <c r="B250" s="163"/>
      <c r="D250" s="174" t="s">
        <v>71</v>
      </c>
      <c r="E250" s="175" t="s">
        <v>521</v>
      </c>
      <c r="F250" s="175" t="s">
        <v>522</v>
      </c>
      <c r="I250" s="166"/>
      <c r="J250" s="176">
        <f>BK250</f>
        <v>0</v>
      </c>
      <c r="L250" s="163"/>
      <c r="M250" s="168"/>
      <c r="N250" s="169"/>
      <c r="O250" s="169"/>
      <c r="P250" s="170">
        <f>SUM(P251:P252)</f>
        <v>0</v>
      </c>
      <c r="Q250" s="169"/>
      <c r="R250" s="170">
        <f>SUM(R251:R252)</f>
        <v>0.6321</v>
      </c>
      <c r="S250" s="169"/>
      <c r="T250" s="171">
        <f>SUM(T251:T252)</f>
        <v>0</v>
      </c>
      <c r="AR250" s="164" t="s">
        <v>83</v>
      </c>
      <c r="AT250" s="172" t="s">
        <v>71</v>
      </c>
      <c r="AU250" s="172" t="s">
        <v>23</v>
      </c>
      <c r="AY250" s="164" t="s">
        <v>121</v>
      </c>
      <c r="BK250" s="173">
        <f>SUM(BK251:BK252)</f>
        <v>0</v>
      </c>
    </row>
    <row r="251" spans="2:65" s="30" customFormat="1" ht="20.25" customHeight="1">
      <c r="B251" s="177"/>
      <c r="C251" s="178" t="s">
        <v>523</v>
      </c>
      <c r="D251" s="178" t="s">
        <v>123</v>
      </c>
      <c r="E251" s="179" t="s">
        <v>524</v>
      </c>
      <c r="F251" s="180" t="s">
        <v>525</v>
      </c>
      <c r="G251" s="181" t="s">
        <v>454</v>
      </c>
      <c r="H251" s="182">
        <v>602</v>
      </c>
      <c r="I251" s="183"/>
      <c r="J251" s="184">
        <f>ROUND(I251*H251,2)</f>
        <v>0</v>
      </c>
      <c r="K251" s="180" t="s">
        <v>127</v>
      </c>
      <c r="L251" s="31"/>
      <c r="M251" s="185"/>
      <c r="N251" s="186" t="s">
        <v>43</v>
      </c>
      <c r="O251" s="32"/>
      <c r="P251" s="187">
        <f>O251*H251</f>
        <v>0</v>
      </c>
      <c r="Q251" s="187">
        <v>5E-05</v>
      </c>
      <c r="R251" s="187">
        <f>Q251*H251</f>
        <v>0.030100000000000002</v>
      </c>
      <c r="S251" s="187">
        <v>0</v>
      </c>
      <c r="T251" s="188">
        <f>S251*H251</f>
        <v>0</v>
      </c>
      <c r="AR251" s="11" t="s">
        <v>201</v>
      </c>
      <c r="AT251" s="11" t="s">
        <v>123</v>
      </c>
      <c r="AU251" s="11" t="s">
        <v>83</v>
      </c>
      <c r="AY251" s="11" t="s">
        <v>121</v>
      </c>
      <c r="BE251" s="189">
        <f>IF(N251="základní",J251,0)</f>
        <v>0</v>
      </c>
      <c r="BF251" s="189">
        <f>IF(N251="snížená",J251,0)</f>
        <v>0</v>
      </c>
      <c r="BG251" s="189">
        <f>IF(N251="zákl. přenesená",J251,0)</f>
        <v>0</v>
      </c>
      <c r="BH251" s="189">
        <f>IF(N251="sníž. přenesená",J251,0)</f>
        <v>0</v>
      </c>
      <c r="BI251" s="189">
        <f>IF(N251="nulová",J251,0)</f>
        <v>0</v>
      </c>
      <c r="BJ251" s="11" t="s">
        <v>23</v>
      </c>
      <c r="BK251" s="189">
        <f>ROUND(I251*H251,2)</f>
        <v>0</v>
      </c>
      <c r="BL251" s="11" t="s">
        <v>201</v>
      </c>
      <c r="BM251" s="11" t="s">
        <v>526</v>
      </c>
    </row>
    <row r="252" spans="2:65" s="30" customFormat="1" ht="20.25" customHeight="1">
      <c r="B252" s="177"/>
      <c r="C252" s="214" t="s">
        <v>527</v>
      </c>
      <c r="D252" s="214" t="s">
        <v>213</v>
      </c>
      <c r="E252" s="215" t="s">
        <v>528</v>
      </c>
      <c r="F252" s="216" t="s">
        <v>529</v>
      </c>
      <c r="G252" s="217" t="s">
        <v>454</v>
      </c>
      <c r="H252" s="218">
        <v>602</v>
      </c>
      <c r="I252" s="219"/>
      <c r="J252" s="220">
        <f>ROUND(I252*H252,2)</f>
        <v>0</v>
      </c>
      <c r="K252" s="216"/>
      <c r="L252" s="221"/>
      <c r="M252" s="222"/>
      <c r="N252" s="223" t="s">
        <v>43</v>
      </c>
      <c r="O252" s="32"/>
      <c r="P252" s="187">
        <f>O252*H252</f>
        <v>0</v>
      </c>
      <c r="Q252" s="187">
        <v>0.001</v>
      </c>
      <c r="R252" s="187">
        <f>Q252*H252</f>
        <v>0.602</v>
      </c>
      <c r="S252" s="187">
        <v>0</v>
      </c>
      <c r="T252" s="188">
        <f>S252*H252</f>
        <v>0</v>
      </c>
      <c r="AR252" s="11" t="s">
        <v>285</v>
      </c>
      <c r="AT252" s="11" t="s">
        <v>213</v>
      </c>
      <c r="AU252" s="11" t="s">
        <v>83</v>
      </c>
      <c r="AY252" s="11" t="s">
        <v>121</v>
      </c>
      <c r="BE252" s="189">
        <f>IF(N252="základní",J252,0)</f>
        <v>0</v>
      </c>
      <c r="BF252" s="189">
        <f>IF(N252="snížená",J252,0)</f>
        <v>0</v>
      </c>
      <c r="BG252" s="189">
        <f>IF(N252="zákl. přenesená",J252,0)</f>
        <v>0</v>
      </c>
      <c r="BH252" s="189">
        <f>IF(N252="sníž. přenesená",J252,0)</f>
        <v>0</v>
      </c>
      <c r="BI252" s="189">
        <f>IF(N252="nulová",J252,0)</f>
        <v>0</v>
      </c>
      <c r="BJ252" s="11" t="s">
        <v>23</v>
      </c>
      <c r="BK252" s="189">
        <f>ROUND(I252*H252,2)</f>
        <v>0</v>
      </c>
      <c r="BL252" s="11" t="s">
        <v>201</v>
      </c>
      <c r="BM252" s="11" t="s">
        <v>530</v>
      </c>
    </row>
    <row r="253" spans="2:63" s="162" customFormat="1" ht="36.75" customHeight="1">
      <c r="B253" s="163"/>
      <c r="D253" s="164" t="s">
        <v>71</v>
      </c>
      <c r="E253" s="165" t="s">
        <v>531</v>
      </c>
      <c r="F253" s="165" t="s">
        <v>532</v>
      </c>
      <c r="I253" s="166"/>
      <c r="J253" s="167">
        <f>BK253</f>
        <v>0</v>
      </c>
      <c r="L253" s="163"/>
      <c r="M253" s="168"/>
      <c r="N253" s="169"/>
      <c r="O253" s="169"/>
      <c r="P253" s="170">
        <f>P254+P257</f>
        <v>0</v>
      </c>
      <c r="Q253" s="169"/>
      <c r="R253" s="170">
        <f>R254+R257</f>
        <v>0</v>
      </c>
      <c r="S253" s="169"/>
      <c r="T253" s="171">
        <f>T254+T257</f>
        <v>0</v>
      </c>
      <c r="AR253" s="164" t="s">
        <v>145</v>
      </c>
      <c r="AT253" s="172" t="s">
        <v>71</v>
      </c>
      <c r="AU253" s="172" t="s">
        <v>72</v>
      </c>
      <c r="AY253" s="164" t="s">
        <v>121</v>
      </c>
      <c r="BK253" s="173">
        <f>BK254+BK257</f>
        <v>0</v>
      </c>
    </row>
    <row r="254" spans="2:63" s="162" customFormat="1" ht="19.5" customHeight="1">
      <c r="B254" s="163"/>
      <c r="D254" s="174" t="s">
        <v>71</v>
      </c>
      <c r="E254" s="175" t="s">
        <v>533</v>
      </c>
      <c r="F254" s="175" t="s">
        <v>534</v>
      </c>
      <c r="I254" s="166"/>
      <c r="J254" s="176">
        <f>BK254</f>
        <v>0</v>
      </c>
      <c r="L254" s="163"/>
      <c r="M254" s="168"/>
      <c r="N254" s="169"/>
      <c r="O254" s="169"/>
      <c r="P254" s="170">
        <f>SUM(P255:P256)</f>
        <v>0</v>
      </c>
      <c r="Q254" s="169"/>
      <c r="R254" s="170">
        <f>SUM(R255:R256)</f>
        <v>0</v>
      </c>
      <c r="S254" s="169"/>
      <c r="T254" s="171">
        <f>SUM(T255:T256)</f>
        <v>0</v>
      </c>
      <c r="AR254" s="164" t="s">
        <v>145</v>
      </c>
      <c r="AT254" s="172" t="s">
        <v>71</v>
      </c>
      <c r="AU254" s="172" t="s">
        <v>23</v>
      </c>
      <c r="AY254" s="164" t="s">
        <v>121</v>
      </c>
      <c r="BK254" s="173">
        <f>SUM(BK255:BK256)</f>
        <v>0</v>
      </c>
    </row>
    <row r="255" spans="2:65" s="30" customFormat="1" ht="20.25" customHeight="1">
      <c r="B255" s="177"/>
      <c r="C255" s="178" t="s">
        <v>535</v>
      </c>
      <c r="D255" s="178" t="s">
        <v>123</v>
      </c>
      <c r="E255" s="179" t="s">
        <v>536</v>
      </c>
      <c r="F255" s="180" t="s">
        <v>537</v>
      </c>
      <c r="G255" s="181" t="s">
        <v>538</v>
      </c>
      <c r="H255" s="182">
        <v>1</v>
      </c>
      <c r="I255" s="183"/>
      <c r="J255" s="184">
        <f>ROUND(I255*H255,2)</f>
        <v>0</v>
      </c>
      <c r="K255" s="180" t="s">
        <v>127</v>
      </c>
      <c r="L255" s="31"/>
      <c r="M255" s="185"/>
      <c r="N255" s="186" t="s">
        <v>43</v>
      </c>
      <c r="O255" s="32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AR255" s="11" t="s">
        <v>539</v>
      </c>
      <c r="AT255" s="11" t="s">
        <v>123</v>
      </c>
      <c r="AU255" s="11" t="s">
        <v>83</v>
      </c>
      <c r="AY255" s="11" t="s">
        <v>121</v>
      </c>
      <c r="BE255" s="189">
        <f>IF(N255="základní",J255,0)</f>
        <v>0</v>
      </c>
      <c r="BF255" s="189">
        <f>IF(N255="snížená",J255,0)</f>
        <v>0</v>
      </c>
      <c r="BG255" s="189">
        <f>IF(N255="zákl. přenesená",J255,0)</f>
        <v>0</v>
      </c>
      <c r="BH255" s="189">
        <f>IF(N255="sníž. přenesená",J255,0)</f>
        <v>0</v>
      </c>
      <c r="BI255" s="189">
        <f>IF(N255="nulová",J255,0)</f>
        <v>0</v>
      </c>
      <c r="BJ255" s="11" t="s">
        <v>23</v>
      </c>
      <c r="BK255" s="189">
        <f>ROUND(I255*H255,2)</f>
        <v>0</v>
      </c>
      <c r="BL255" s="11" t="s">
        <v>539</v>
      </c>
      <c r="BM255" s="11" t="s">
        <v>540</v>
      </c>
    </row>
    <row r="256" spans="2:65" s="30" customFormat="1" ht="20.25" customHeight="1">
      <c r="B256" s="177"/>
      <c r="C256" s="178" t="s">
        <v>541</v>
      </c>
      <c r="D256" s="178" t="s">
        <v>123</v>
      </c>
      <c r="E256" s="179" t="s">
        <v>542</v>
      </c>
      <c r="F256" s="180" t="s">
        <v>543</v>
      </c>
      <c r="G256" s="181" t="s">
        <v>538</v>
      </c>
      <c r="H256" s="182">
        <v>1</v>
      </c>
      <c r="I256" s="183"/>
      <c r="J256" s="184">
        <f>ROUND(I256*H256,2)</f>
        <v>0</v>
      </c>
      <c r="K256" s="180" t="s">
        <v>127</v>
      </c>
      <c r="L256" s="31"/>
      <c r="M256" s="185"/>
      <c r="N256" s="186" t="s">
        <v>43</v>
      </c>
      <c r="O256" s="32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AR256" s="11" t="s">
        <v>539</v>
      </c>
      <c r="AT256" s="11" t="s">
        <v>123</v>
      </c>
      <c r="AU256" s="11" t="s">
        <v>83</v>
      </c>
      <c r="AY256" s="11" t="s">
        <v>121</v>
      </c>
      <c r="BE256" s="189">
        <f>IF(N256="základní",J256,0)</f>
        <v>0</v>
      </c>
      <c r="BF256" s="189">
        <f>IF(N256="snížená",J256,0)</f>
        <v>0</v>
      </c>
      <c r="BG256" s="189">
        <f>IF(N256="zákl. přenesená",J256,0)</f>
        <v>0</v>
      </c>
      <c r="BH256" s="189">
        <f>IF(N256="sníž. přenesená",J256,0)</f>
        <v>0</v>
      </c>
      <c r="BI256" s="189">
        <f>IF(N256="nulová",J256,0)</f>
        <v>0</v>
      </c>
      <c r="BJ256" s="11" t="s">
        <v>23</v>
      </c>
      <c r="BK256" s="189">
        <f>ROUND(I256*H256,2)</f>
        <v>0</v>
      </c>
      <c r="BL256" s="11" t="s">
        <v>539</v>
      </c>
      <c r="BM256" s="11" t="s">
        <v>544</v>
      </c>
    </row>
    <row r="257" spans="2:63" s="162" customFormat="1" ht="29.25" customHeight="1">
      <c r="B257" s="163"/>
      <c r="D257" s="174" t="s">
        <v>71</v>
      </c>
      <c r="E257" s="175" t="s">
        <v>545</v>
      </c>
      <c r="F257" s="175" t="s">
        <v>546</v>
      </c>
      <c r="I257" s="166"/>
      <c r="J257" s="176">
        <f>BK257</f>
        <v>0</v>
      </c>
      <c r="L257" s="163"/>
      <c r="M257" s="168"/>
      <c r="N257" s="169"/>
      <c r="O257" s="169"/>
      <c r="P257" s="170">
        <f>SUM(P258:P259)</f>
        <v>0</v>
      </c>
      <c r="Q257" s="169"/>
      <c r="R257" s="170">
        <f>SUM(R258:R259)</f>
        <v>0</v>
      </c>
      <c r="S257" s="169"/>
      <c r="T257" s="171">
        <f>SUM(T258:T259)</f>
        <v>0</v>
      </c>
      <c r="AR257" s="164" t="s">
        <v>145</v>
      </c>
      <c r="AT257" s="172" t="s">
        <v>71</v>
      </c>
      <c r="AU257" s="172" t="s">
        <v>23</v>
      </c>
      <c r="AY257" s="164" t="s">
        <v>121</v>
      </c>
      <c r="BK257" s="173">
        <f>SUM(BK258:BK259)</f>
        <v>0</v>
      </c>
    </row>
    <row r="258" spans="2:65" s="30" customFormat="1" ht="20.25" customHeight="1">
      <c r="B258" s="177"/>
      <c r="C258" s="178" t="s">
        <v>547</v>
      </c>
      <c r="D258" s="178" t="s">
        <v>123</v>
      </c>
      <c r="E258" s="179" t="s">
        <v>548</v>
      </c>
      <c r="F258" s="180" t="s">
        <v>549</v>
      </c>
      <c r="G258" s="181" t="s">
        <v>538</v>
      </c>
      <c r="H258" s="182">
        <v>1</v>
      </c>
      <c r="I258" s="183"/>
      <c r="J258" s="184">
        <f>ROUND(I258*H258,2)</f>
        <v>0</v>
      </c>
      <c r="K258" s="180" t="s">
        <v>127</v>
      </c>
      <c r="L258" s="31"/>
      <c r="M258" s="185"/>
      <c r="N258" s="186" t="s">
        <v>43</v>
      </c>
      <c r="O258" s="32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AR258" s="11" t="s">
        <v>539</v>
      </c>
      <c r="AT258" s="11" t="s">
        <v>123</v>
      </c>
      <c r="AU258" s="11" t="s">
        <v>83</v>
      </c>
      <c r="AY258" s="11" t="s">
        <v>121</v>
      </c>
      <c r="BE258" s="189">
        <f>IF(N258="základní",J258,0)</f>
        <v>0</v>
      </c>
      <c r="BF258" s="189">
        <f>IF(N258="snížená",J258,0)</f>
        <v>0</v>
      </c>
      <c r="BG258" s="189">
        <f>IF(N258="zákl. přenesená",J258,0)</f>
        <v>0</v>
      </c>
      <c r="BH258" s="189">
        <f>IF(N258="sníž. přenesená",J258,0)</f>
        <v>0</v>
      </c>
      <c r="BI258" s="189">
        <f>IF(N258="nulová",J258,0)</f>
        <v>0</v>
      </c>
      <c r="BJ258" s="11" t="s">
        <v>23</v>
      </c>
      <c r="BK258" s="189">
        <f>ROUND(I258*H258,2)</f>
        <v>0</v>
      </c>
      <c r="BL258" s="11" t="s">
        <v>539</v>
      </c>
      <c r="BM258" s="11" t="s">
        <v>550</v>
      </c>
    </row>
    <row r="259" spans="2:65" s="30" customFormat="1" ht="20.25" customHeight="1">
      <c r="B259" s="177"/>
      <c r="C259" s="178" t="s">
        <v>551</v>
      </c>
      <c r="D259" s="178" t="s">
        <v>123</v>
      </c>
      <c r="E259" s="179" t="s">
        <v>552</v>
      </c>
      <c r="F259" s="180" t="s">
        <v>553</v>
      </c>
      <c r="G259" s="181" t="s">
        <v>538</v>
      </c>
      <c r="H259" s="182">
        <v>1</v>
      </c>
      <c r="I259" s="183"/>
      <c r="J259" s="184">
        <f>ROUND(I259*H259,2)</f>
        <v>0</v>
      </c>
      <c r="K259" s="180" t="s">
        <v>127</v>
      </c>
      <c r="L259" s="31"/>
      <c r="M259" s="185"/>
      <c r="N259" s="224" t="s">
        <v>43</v>
      </c>
      <c r="O259" s="225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AR259" s="11" t="s">
        <v>539</v>
      </c>
      <c r="AT259" s="11" t="s">
        <v>123</v>
      </c>
      <c r="AU259" s="11" t="s">
        <v>83</v>
      </c>
      <c r="AY259" s="11" t="s">
        <v>121</v>
      </c>
      <c r="BE259" s="189">
        <f>IF(N259="základní",J259,0)</f>
        <v>0</v>
      </c>
      <c r="BF259" s="189">
        <f>IF(N259="snížená",J259,0)</f>
        <v>0</v>
      </c>
      <c r="BG259" s="189">
        <f>IF(N259="zákl. přenesená",J259,0)</f>
        <v>0</v>
      </c>
      <c r="BH259" s="189">
        <f>IF(N259="sníž. přenesená",J259,0)</f>
        <v>0</v>
      </c>
      <c r="BI259" s="189">
        <f>IF(N259="nulová",J259,0)</f>
        <v>0</v>
      </c>
      <c r="BJ259" s="11" t="s">
        <v>23</v>
      </c>
      <c r="BK259" s="189">
        <f>ROUND(I259*H259,2)</f>
        <v>0</v>
      </c>
      <c r="BL259" s="11" t="s">
        <v>539</v>
      </c>
      <c r="BM259" s="11" t="s">
        <v>554</v>
      </c>
    </row>
    <row r="260" spans="2:12" s="30" customFormat="1" ht="6.75" customHeight="1">
      <c r="B260" s="52"/>
      <c r="C260" s="53"/>
      <c r="D260" s="53"/>
      <c r="E260" s="53"/>
      <c r="F260" s="53"/>
      <c r="G260" s="53"/>
      <c r="H260" s="53"/>
      <c r="I260" s="125"/>
      <c r="J260" s="53"/>
      <c r="K260" s="53"/>
      <c r="L260" s="31"/>
    </row>
    <row r="261" ht="12.75">
      <c r="AT261" s="228"/>
    </row>
  </sheetData>
  <sheetProtection password="CC35" sheet="1" formatColumns="0" formatRows="0" sort="0" autoFilter="0"/>
  <autoFilter ref="C84:K84"/>
  <mergeCells count="6">
    <mergeCell ref="G1:H1"/>
    <mergeCell ref="L2:V2"/>
    <mergeCell ref="E7:H7"/>
    <mergeCell ref="E22:H22"/>
    <mergeCell ref="E43:H43"/>
    <mergeCell ref="E77:H77"/>
  </mergeCells>
  <hyperlinks>
    <hyperlink ref="F1" location="C2" display="1) Krycí list soupisu"/>
    <hyperlink ref="G1" location="C50" display="2) Rekapitulace"/>
    <hyperlink ref="J1" location="C84" display="3) Soupis prací"/>
    <hyperlink ref="L1" location="Rekapitulace stavby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5"/>
  <cols>
    <col min="1" max="1" width="6.421875" style="229" customWidth="1"/>
    <col min="2" max="2" width="1.28515625" style="229" customWidth="1"/>
    <col min="3" max="4" width="3.8515625" style="229" customWidth="1"/>
    <col min="5" max="5" width="9.140625" style="229" customWidth="1"/>
    <col min="6" max="6" width="7.140625" style="229" customWidth="1"/>
    <col min="7" max="7" width="3.8515625" style="229" customWidth="1"/>
    <col min="8" max="8" width="60.57421875" style="229" customWidth="1"/>
    <col min="9" max="10" width="15.57421875" style="229" customWidth="1"/>
    <col min="11" max="11" width="1.28515625" style="229" customWidth="1"/>
    <col min="12" max="16384" width="8.8515625" style="229" customWidth="1"/>
  </cols>
  <sheetData>
    <row r="1" ht="37.5" customHeight="1"/>
    <row r="2" spans="2:1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233" customFormat="1" ht="45" customHeight="1">
      <c r="B3" s="234"/>
      <c r="C3" s="235" t="s">
        <v>555</v>
      </c>
      <c r="D3" s="235"/>
      <c r="E3" s="235"/>
      <c r="F3" s="235"/>
      <c r="G3" s="235"/>
      <c r="H3" s="235"/>
      <c r="I3" s="235"/>
      <c r="J3" s="235"/>
      <c r="K3" s="236"/>
    </row>
    <row r="4" spans="2:11" ht="25.5" customHeight="1">
      <c r="B4" s="237"/>
      <c r="C4" s="238" t="s">
        <v>556</v>
      </c>
      <c r="D4" s="238"/>
      <c r="E4" s="238"/>
      <c r="F4" s="238"/>
      <c r="G4" s="238"/>
      <c r="H4" s="238"/>
      <c r="I4" s="238"/>
      <c r="J4" s="238"/>
      <c r="K4" s="239"/>
    </row>
    <row r="5" spans="2:11" ht="5.25" customHeight="1">
      <c r="B5" s="237"/>
      <c r="C5" s="240"/>
      <c r="D5" s="240"/>
      <c r="E5" s="240"/>
      <c r="F5" s="240"/>
      <c r="G5" s="240"/>
      <c r="H5" s="240"/>
      <c r="I5" s="240"/>
      <c r="J5" s="240"/>
      <c r="K5" s="239"/>
    </row>
    <row r="6" spans="2:11" ht="15" customHeight="1">
      <c r="B6" s="237"/>
      <c r="C6" s="241" t="s">
        <v>557</v>
      </c>
      <c r="D6" s="241"/>
      <c r="E6" s="241"/>
      <c r="F6" s="241"/>
      <c r="G6" s="241"/>
      <c r="H6" s="241"/>
      <c r="I6" s="241"/>
      <c r="J6" s="241"/>
      <c r="K6" s="239"/>
    </row>
    <row r="7" spans="2:11" ht="15" customHeight="1">
      <c r="B7" s="242"/>
      <c r="C7" s="241" t="s">
        <v>558</v>
      </c>
      <c r="D7" s="241"/>
      <c r="E7" s="241"/>
      <c r="F7" s="241"/>
      <c r="G7" s="241"/>
      <c r="H7" s="241"/>
      <c r="I7" s="241"/>
      <c r="J7" s="241"/>
      <c r="K7" s="239"/>
    </row>
    <row r="8" spans="2:1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ht="15" customHeight="1">
      <c r="B9" s="242"/>
      <c r="C9" s="243" t="s">
        <v>559</v>
      </c>
      <c r="D9" s="243"/>
      <c r="E9" s="243"/>
      <c r="F9" s="243"/>
      <c r="G9" s="243"/>
      <c r="H9" s="243"/>
      <c r="I9" s="243"/>
      <c r="J9" s="243"/>
      <c r="K9" s="239"/>
    </row>
    <row r="10" spans="2:11" ht="15" customHeight="1">
      <c r="B10" s="242"/>
      <c r="C10" s="241"/>
      <c r="D10" s="241" t="s">
        <v>560</v>
      </c>
      <c r="E10" s="241"/>
      <c r="F10" s="241"/>
      <c r="G10" s="241"/>
      <c r="H10" s="241"/>
      <c r="I10" s="241"/>
      <c r="J10" s="241"/>
      <c r="K10" s="239"/>
    </row>
    <row r="11" spans="2:11" ht="15" customHeight="1">
      <c r="B11" s="242"/>
      <c r="C11" s="244"/>
      <c r="D11" s="241" t="s">
        <v>561</v>
      </c>
      <c r="E11" s="241"/>
      <c r="F11" s="241"/>
      <c r="G11" s="241"/>
      <c r="H11" s="241"/>
      <c r="I11" s="241"/>
      <c r="J11" s="241"/>
      <c r="K11" s="239"/>
    </row>
    <row r="12" spans="2:11" ht="12.75" customHeight="1">
      <c r="B12" s="242"/>
      <c r="C12" s="244"/>
      <c r="D12" s="244"/>
      <c r="E12" s="244"/>
      <c r="F12" s="244"/>
      <c r="G12" s="244"/>
      <c r="H12" s="244"/>
      <c r="I12" s="244"/>
      <c r="J12" s="244"/>
      <c r="K12" s="239"/>
    </row>
    <row r="13" spans="2:11" ht="15" customHeight="1">
      <c r="B13" s="242"/>
      <c r="C13" s="244"/>
      <c r="D13" s="241" t="s">
        <v>562</v>
      </c>
      <c r="E13" s="241"/>
      <c r="F13" s="241"/>
      <c r="G13" s="241"/>
      <c r="H13" s="241"/>
      <c r="I13" s="241"/>
      <c r="J13" s="241"/>
      <c r="K13" s="239"/>
    </row>
    <row r="14" spans="2:11" ht="15" customHeight="1">
      <c r="B14" s="242"/>
      <c r="C14" s="244"/>
      <c r="D14" s="241" t="s">
        <v>563</v>
      </c>
      <c r="E14" s="241"/>
      <c r="F14" s="241"/>
      <c r="G14" s="241"/>
      <c r="H14" s="241"/>
      <c r="I14" s="241"/>
      <c r="J14" s="241"/>
      <c r="K14" s="239"/>
    </row>
    <row r="15" spans="2:11" ht="15" customHeight="1">
      <c r="B15" s="242"/>
      <c r="C15" s="244"/>
      <c r="D15" s="241" t="s">
        <v>564</v>
      </c>
      <c r="E15" s="241"/>
      <c r="F15" s="241"/>
      <c r="G15" s="241"/>
      <c r="H15" s="241"/>
      <c r="I15" s="241"/>
      <c r="J15" s="241"/>
      <c r="K15" s="239"/>
    </row>
    <row r="16" spans="2:11" ht="15" customHeight="1">
      <c r="B16" s="242"/>
      <c r="C16" s="244"/>
      <c r="D16" s="244"/>
      <c r="E16" s="245" t="s">
        <v>76</v>
      </c>
      <c r="F16" s="241" t="s">
        <v>565</v>
      </c>
      <c r="G16" s="241"/>
      <c r="H16" s="241"/>
      <c r="I16" s="241"/>
      <c r="J16" s="241"/>
      <c r="K16" s="239"/>
    </row>
    <row r="17" spans="2:11" ht="15" customHeight="1">
      <c r="B17" s="242"/>
      <c r="C17" s="244"/>
      <c r="D17" s="244"/>
      <c r="E17" s="245" t="s">
        <v>566</v>
      </c>
      <c r="F17" s="241" t="s">
        <v>567</v>
      </c>
      <c r="G17" s="241"/>
      <c r="H17" s="241"/>
      <c r="I17" s="241"/>
      <c r="J17" s="241"/>
      <c r="K17" s="239"/>
    </row>
    <row r="18" spans="2:11" ht="15" customHeight="1">
      <c r="B18" s="242"/>
      <c r="C18" s="244"/>
      <c r="D18" s="244"/>
      <c r="E18" s="245" t="s">
        <v>568</v>
      </c>
      <c r="F18" s="241" t="s">
        <v>569</v>
      </c>
      <c r="G18" s="241"/>
      <c r="H18" s="241"/>
      <c r="I18" s="241"/>
      <c r="J18" s="241"/>
      <c r="K18" s="239"/>
    </row>
    <row r="19" spans="2:11" ht="15" customHeight="1">
      <c r="B19" s="242"/>
      <c r="C19" s="244"/>
      <c r="D19" s="244"/>
      <c r="E19" s="245" t="s">
        <v>570</v>
      </c>
      <c r="F19" s="241" t="s">
        <v>571</v>
      </c>
      <c r="G19" s="241"/>
      <c r="H19" s="241"/>
      <c r="I19" s="241"/>
      <c r="J19" s="241"/>
      <c r="K19" s="239"/>
    </row>
    <row r="20" spans="2:11" ht="15" customHeight="1">
      <c r="B20" s="242"/>
      <c r="C20" s="244"/>
      <c r="D20" s="244"/>
      <c r="E20" s="245" t="s">
        <v>572</v>
      </c>
      <c r="F20" s="241" t="s">
        <v>573</v>
      </c>
      <c r="G20" s="241"/>
      <c r="H20" s="241"/>
      <c r="I20" s="241"/>
      <c r="J20" s="241"/>
      <c r="K20" s="239"/>
    </row>
    <row r="21" spans="2:11" ht="15" customHeight="1">
      <c r="B21" s="242"/>
      <c r="C21" s="244"/>
      <c r="D21" s="244"/>
      <c r="E21" s="245" t="s">
        <v>574</v>
      </c>
      <c r="F21" s="241" t="s">
        <v>575</v>
      </c>
      <c r="G21" s="241"/>
      <c r="H21" s="241"/>
      <c r="I21" s="241"/>
      <c r="J21" s="241"/>
      <c r="K21" s="239"/>
    </row>
    <row r="22" spans="2:11" ht="12.75" customHeight="1">
      <c r="B22" s="242"/>
      <c r="C22" s="244"/>
      <c r="D22" s="244"/>
      <c r="E22" s="244"/>
      <c r="F22" s="244"/>
      <c r="G22" s="244"/>
      <c r="H22" s="244"/>
      <c r="I22" s="244"/>
      <c r="J22" s="244"/>
      <c r="K22" s="239"/>
    </row>
    <row r="23" spans="2:11" ht="15" customHeight="1">
      <c r="B23" s="242"/>
      <c r="C23" s="243" t="s">
        <v>576</v>
      </c>
      <c r="D23" s="243"/>
      <c r="E23" s="243"/>
      <c r="F23" s="243"/>
      <c r="G23" s="243"/>
      <c r="H23" s="243"/>
      <c r="I23" s="243"/>
      <c r="J23" s="243"/>
      <c r="K23" s="239"/>
    </row>
    <row r="24" spans="2:11" ht="15" customHeight="1">
      <c r="B24" s="242"/>
      <c r="C24" s="241" t="s">
        <v>577</v>
      </c>
      <c r="D24" s="241"/>
      <c r="E24" s="241"/>
      <c r="F24" s="241"/>
      <c r="G24" s="241"/>
      <c r="H24" s="241"/>
      <c r="I24" s="241"/>
      <c r="J24" s="241"/>
      <c r="K24" s="239"/>
    </row>
    <row r="25" spans="2:11" ht="15" customHeight="1">
      <c r="B25" s="242"/>
      <c r="C25" s="241"/>
      <c r="D25" s="246" t="s">
        <v>578</v>
      </c>
      <c r="E25" s="246"/>
      <c r="F25" s="246"/>
      <c r="G25" s="246"/>
      <c r="H25" s="246"/>
      <c r="I25" s="246"/>
      <c r="J25" s="246"/>
      <c r="K25" s="239"/>
    </row>
    <row r="26" spans="2:11" ht="15" customHeight="1">
      <c r="B26" s="242"/>
      <c r="C26" s="244"/>
      <c r="D26" s="241" t="s">
        <v>579</v>
      </c>
      <c r="E26" s="241"/>
      <c r="F26" s="241"/>
      <c r="G26" s="241"/>
      <c r="H26" s="241"/>
      <c r="I26" s="241"/>
      <c r="J26" s="241"/>
      <c r="K26" s="239"/>
    </row>
    <row r="27" spans="2:11" ht="12.75" customHeight="1">
      <c r="B27" s="242"/>
      <c r="C27" s="244"/>
      <c r="D27" s="244"/>
      <c r="E27" s="244"/>
      <c r="F27" s="244"/>
      <c r="G27" s="244"/>
      <c r="H27" s="244"/>
      <c r="I27" s="244"/>
      <c r="J27" s="244"/>
      <c r="K27" s="239"/>
    </row>
    <row r="28" spans="2:11" ht="15" customHeight="1">
      <c r="B28" s="242"/>
      <c r="C28" s="244"/>
      <c r="D28" s="246" t="s">
        <v>580</v>
      </c>
      <c r="E28" s="246"/>
      <c r="F28" s="246"/>
      <c r="G28" s="246"/>
      <c r="H28" s="246"/>
      <c r="I28" s="246"/>
      <c r="J28" s="246"/>
      <c r="K28" s="239"/>
    </row>
    <row r="29" spans="2:11" ht="15" customHeight="1">
      <c r="B29" s="242"/>
      <c r="C29" s="244"/>
      <c r="D29" s="241" t="s">
        <v>581</v>
      </c>
      <c r="E29" s="241"/>
      <c r="F29" s="241"/>
      <c r="G29" s="241"/>
      <c r="H29" s="241"/>
      <c r="I29" s="241"/>
      <c r="J29" s="241"/>
      <c r="K29" s="239"/>
    </row>
    <row r="30" spans="2:11" ht="12.75" customHeight="1">
      <c r="B30" s="242"/>
      <c r="C30" s="244"/>
      <c r="D30" s="244"/>
      <c r="E30" s="244"/>
      <c r="F30" s="244"/>
      <c r="G30" s="244"/>
      <c r="H30" s="244"/>
      <c r="I30" s="244"/>
      <c r="J30" s="244"/>
      <c r="K30" s="239"/>
    </row>
    <row r="31" spans="2:11" ht="15" customHeight="1">
      <c r="B31" s="242"/>
      <c r="C31" s="244"/>
      <c r="D31" s="246" t="s">
        <v>582</v>
      </c>
      <c r="E31" s="246"/>
      <c r="F31" s="246"/>
      <c r="G31" s="246"/>
      <c r="H31" s="246"/>
      <c r="I31" s="246"/>
      <c r="J31" s="246"/>
      <c r="K31" s="239"/>
    </row>
    <row r="32" spans="2:11" ht="15" customHeight="1">
      <c r="B32" s="242"/>
      <c r="C32" s="244"/>
      <c r="D32" s="241" t="s">
        <v>583</v>
      </c>
      <c r="E32" s="241"/>
      <c r="F32" s="241"/>
      <c r="G32" s="241"/>
      <c r="H32" s="241"/>
      <c r="I32" s="241"/>
      <c r="J32" s="241"/>
      <c r="K32" s="239"/>
    </row>
    <row r="33" spans="2:11" ht="15" customHeight="1">
      <c r="B33" s="242"/>
      <c r="C33" s="244"/>
      <c r="D33" s="241" t="s">
        <v>584</v>
      </c>
      <c r="E33" s="241"/>
      <c r="F33" s="241"/>
      <c r="G33" s="241"/>
      <c r="H33" s="241"/>
      <c r="I33" s="241"/>
      <c r="J33" s="241"/>
      <c r="K33" s="239"/>
    </row>
    <row r="34" spans="2:11" ht="15" customHeight="1">
      <c r="B34" s="242"/>
      <c r="C34" s="244"/>
      <c r="D34" s="241"/>
      <c r="E34" s="247" t="s">
        <v>106</v>
      </c>
      <c r="F34" s="241"/>
      <c r="G34" s="241" t="s">
        <v>585</v>
      </c>
      <c r="H34" s="241"/>
      <c r="I34" s="241"/>
      <c r="J34" s="241"/>
      <c r="K34" s="239"/>
    </row>
    <row r="35" spans="2:11" ht="30.75" customHeight="1">
      <c r="B35" s="242"/>
      <c r="C35" s="244"/>
      <c r="D35" s="241"/>
      <c r="E35" s="247" t="s">
        <v>586</v>
      </c>
      <c r="F35" s="241"/>
      <c r="G35" s="241" t="s">
        <v>587</v>
      </c>
      <c r="H35" s="241"/>
      <c r="I35" s="241"/>
      <c r="J35" s="241"/>
      <c r="K35" s="239"/>
    </row>
    <row r="36" spans="2:11" ht="15" customHeight="1">
      <c r="B36" s="242"/>
      <c r="C36" s="244"/>
      <c r="D36" s="241"/>
      <c r="E36" s="247" t="s">
        <v>53</v>
      </c>
      <c r="F36" s="241"/>
      <c r="G36" s="241" t="s">
        <v>588</v>
      </c>
      <c r="H36" s="241"/>
      <c r="I36" s="241"/>
      <c r="J36" s="241"/>
      <c r="K36" s="239"/>
    </row>
    <row r="37" spans="2:11" ht="15" customHeight="1">
      <c r="B37" s="242"/>
      <c r="C37" s="244"/>
      <c r="D37" s="241"/>
      <c r="E37" s="247" t="s">
        <v>107</v>
      </c>
      <c r="F37" s="241"/>
      <c r="G37" s="241" t="s">
        <v>589</v>
      </c>
      <c r="H37" s="241"/>
      <c r="I37" s="241"/>
      <c r="J37" s="241"/>
      <c r="K37" s="239"/>
    </row>
    <row r="38" spans="2:11" ht="15" customHeight="1">
      <c r="B38" s="242"/>
      <c r="C38" s="244"/>
      <c r="D38" s="241"/>
      <c r="E38" s="247" t="s">
        <v>108</v>
      </c>
      <c r="F38" s="241"/>
      <c r="G38" s="241" t="s">
        <v>590</v>
      </c>
      <c r="H38" s="241"/>
      <c r="I38" s="241"/>
      <c r="J38" s="241"/>
      <c r="K38" s="239"/>
    </row>
    <row r="39" spans="2:11" ht="15" customHeight="1">
      <c r="B39" s="242"/>
      <c r="C39" s="244"/>
      <c r="D39" s="241"/>
      <c r="E39" s="247" t="s">
        <v>109</v>
      </c>
      <c r="F39" s="241"/>
      <c r="G39" s="241" t="s">
        <v>591</v>
      </c>
      <c r="H39" s="241"/>
      <c r="I39" s="241"/>
      <c r="J39" s="241"/>
      <c r="K39" s="239"/>
    </row>
    <row r="40" spans="2:11" ht="15" customHeight="1">
      <c r="B40" s="242"/>
      <c r="C40" s="244"/>
      <c r="D40" s="241"/>
      <c r="E40" s="247" t="s">
        <v>592</v>
      </c>
      <c r="F40" s="241"/>
      <c r="G40" s="241" t="s">
        <v>593</v>
      </c>
      <c r="H40" s="241"/>
      <c r="I40" s="241"/>
      <c r="J40" s="241"/>
      <c r="K40" s="239"/>
    </row>
    <row r="41" spans="2:11" ht="15" customHeight="1">
      <c r="B41" s="242"/>
      <c r="C41" s="244"/>
      <c r="D41" s="241"/>
      <c r="E41" s="247"/>
      <c r="F41" s="241"/>
      <c r="G41" s="241" t="s">
        <v>594</v>
      </c>
      <c r="H41" s="241"/>
      <c r="I41" s="241"/>
      <c r="J41" s="241"/>
      <c r="K41" s="239"/>
    </row>
    <row r="42" spans="2:11" ht="15" customHeight="1">
      <c r="B42" s="242"/>
      <c r="C42" s="244"/>
      <c r="D42" s="241"/>
      <c r="E42" s="247" t="s">
        <v>595</v>
      </c>
      <c r="F42" s="241"/>
      <c r="G42" s="241" t="s">
        <v>596</v>
      </c>
      <c r="H42" s="241"/>
      <c r="I42" s="241"/>
      <c r="J42" s="241"/>
      <c r="K42" s="239"/>
    </row>
    <row r="43" spans="2:11" ht="15" customHeight="1">
      <c r="B43" s="242"/>
      <c r="C43" s="244"/>
      <c r="D43" s="241"/>
      <c r="E43" s="247" t="s">
        <v>111</v>
      </c>
      <c r="F43" s="241"/>
      <c r="G43" s="241" t="s">
        <v>597</v>
      </c>
      <c r="H43" s="241"/>
      <c r="I43" s="241"/>
      <c r="J43" s="241"/>
      <c r="K43" s="239"/>
    </row>
    <row r="44" spans="2:11" ht="12.75" customHeight="1">
      <c r="B44" s="242"/>
      <c r="C44" s="244"/>
      <c r="D44" s="241"/>
      <c r="E44" s="241"/>
      <c r="F44" s="241"/>
      <c r="G44" s="241"/>
      <c r="H44" s="241"/>
      <c r="I44" s="241"/>
      <c r="J44" s="241"/>
      <c r="K44" s="239"/>
    </row>
    <row r="45" spans="2:11" ht="15" customHeight="1">
      <c r="B45" s="242"/>
      <c r="C45" s="244"/>
      <c r="D45" s="241" t="s">
        <v>598</v>
      </c>
      <c r="E45" s="241"/>
      <c r="F45" s="241"/>
      <c r="G45" s="241"/>
      <c r="H45" s="241"/>
      <c r="I45" s="241"/>
      <c r="J45" s="241"/>
      <c r="K45" s="239"/>
    </row>
    <row r="46" spans="2:11" ht="15" customHeight="1">
      <c r="B46" s="242"/>
      <c r="C46" s="244"/>
      <c r="D46" s="244"/>
      <c r="E46" s="241" t="s">
        <v>599</v>
      </c>
      <c r="F46" s="241"/>
      <c r="G46" s="241"/>
      <c r="H46" s="241"/>
      <c r="I46" s="241"/>
      <c r="J46" s="241"/>
      <c r="K46" s="239"/>
    </row>
    <row r="47" spans="2:11" ht="15" customHeight="1">
      <c r="B47" s="242"/>
      <c r="C47" s="244"/>
      <c r="D47" s="244"/>
      <c r="E47" s="241" t="s">
        <v>600</v>
      </c>
      <c r="F47" s="241"/>
      <c r="G47" s="241"/>
      <c r="H47" s="241"/>
      <c r="I47" s="241"/>
      <c r="J47" s="241"/>
      <c r="K47" s="239"/>
    </row>
    <row r="48" spans="2:11" ht="15" customHeight="1">
      <c r="B48" s="242"/>
      <c r="C48" s="244"/>
      <c r="D48" s="244"/>
      <c r="E48" s="241" t="s">
        <v>601</v>
      </c>
      <c r="F48" s="241"/>
      <c r="G48" s="241"/>
      <c r="H48" s="241"/>
      <c r="I48" s="241"/>
      <c r="J48" s="241"/>
      <c r="K48" s="239"/>
    </row>
    <row r="49" spans="2:11" ht="15" customHeight="1">
      <c r="B49" s="242"/>
      <c r="C49" s="244"/>
      <c r="D49" s="241" t="s">
        <v>602</v>
      </c>
      <c r="E49" s="241"/>
      <c r="F49" s="241"/>
      <c r="G49" s="241"/>
      <c r="H49" s="241"/>
      <c r="I49" s="241"/>
      <c r="J49" s="241"/>
      <c r="K49" s="239"/>
    </row>
    <row r="50" spans="2:11" ht="25.5" customHeight="1">
      <c r="B50" s="237"/>
      <c r="C50" s="238" t="s">
        <v>603</v>
      </c>
      <c r="D50" s="238"/>
      <c r="E50" s="238"/>
      <c r="F50" s="238"/>
      <c r="G50" s="238"/>
      <c r="H50" s="238"/>
      <c r="I50" s="238"/>
      <c r="J50" s="238"/>
      <c r="K50" s="239"/>
    </row>
    <row r="51" spans="2:11" ht="5.25" customHeight="1">
      <c r="B51" s="237"/>
      <c r="C51" s="240"/>
      <c r="D51" s="240"/>
      <c r="E51" s="240"/>
      <c r="F51" s="240"/>
      <c r="G51" s="240"/>
      <c r="H51" s="240"/>
      <c r="I51" s="240"/>
      <c r="J51" s="240"/>
      <c r="K51" s="239"/>
    </row>
    <row r="52" spans="2:11" ht="15" customHeight="1">
      <c r="B52" s="237"/>
      <c r="C52" s="241" t="s">
        <v>604</v>
      </c>
      <c r="D52" s="241"/>
      <c r="E52" s="241"/>
      <c r="F52" s="241"/>
      <c r="G52" s="241"/>
      <c r="H52" s="241"/>
      <c r="I52" s="241"/>
      <c r="J52" s="241"/>
      <c r="K52" s="239"/>
    </row>
    <row r="53" spans="2:11" ht="15" customHeight="1">
      <c r="B53" s="237"/>
      <c r="C53" s="241" t="s">
        <v>605</v>
      </c>
      <c r="D53" s="241"/>
      <c r="E53" s="241"/>
      <c r="F53" s="241"/>
      <c r="G53" s="241"/>
      <c r="H53" s="241"/>
      <c r="I53" s="241"/>
      <c r="J53" s="241"/>
      <c r="K53" s="239"/>
    </row>
    <row r="54" spans="2:11" ht="12.75" customHeight="1">
      <c r="B54" s="237"/>
      <c r="C54" s="241"/>
      <c r="D54" s="241"/>
      <c r="E54" s="241"/>
      <c r="F54" s="241"/>
      <c r="G54" s="241"/>
      <c r="H54" s="241"/>
      <c r="I54" s="241"/>
      <c r="J54" s="241"/>
      <c r="K54" s="239"/>
    </row>
    <row r="55" spans="2:11" ht="15" customHeight="1">
      <c r="B55" s="237"/>
      <c r="C55" s="241" t="s">
        <v>606</v>
      </c>
      <c r="D55" s="241"/>
      <c r="E55" s="241"/>
      <c r="F55" s="241"/>
      <c r="G55" s="241"/>
      <c r="H55" s="241"/>
      <c r="I55" s="241"/>
      <c r="J55" s="241"/>
      <c r="K55" s="239"/>
    </row>
    <row r="56" spans="2:11" ht="15" customHeight="1">
      <c r="B56" s="237"/>
      <c r="C56" s="244"/>
      <c r="D56" s="241" t="s">
        <v>607</v>
      </c>
      <c r="E56" s="241"/>
      <c r="F56" s="241"/>
      <c r="G56" s="241"/>
      <c r="H56" s="241"/>
      <c r="I56" s="241"/>
      <c r="J56" s="241"/>
      <c r="K56" s="239"/>
    </row>
    <row r="57" spans="2:11" ht="15" customHeight="1">
      <c r="B57" s="237"/>
      <c r="C57" s="244"/>
      <c r="D57" s="241" t="s">
        <v>608</v>
      </c>
      <c r="E57" s="241"/>
      <c r="F57" s="241"/>
      <c r="G57" s="241"/>
      <c r="H57" s="241"/>
      <c r="I57" s="241"/>
      <c r="J57" s="241"/>
      <c r="K57" s="239"/>
    </row>
    <row r="58" spans="2:11" ht="15" customHeight="1">
      <c r="B58" s="237"/>
      <c r="C58" s="244"/>
      <c r="D58" s="241" t="s">
        <v>609</v>
      </c>
      <c r="E58" s="241"/>
      <c r="F58" s="241"/>
      <c r="G58" s="241"/>
      <c r="H58" s="241"/>
      <c r="I58" s="241"/>
      <c r="J58" s="241"/>
      <c r="K58" s="239"/>
    </row>
    <row r="59" spans="2:11" ht="15" customHeight="1">
      <c r="B59" s="237"/>
      <c r="C59" s="244"/>
      <c r="D59" s="241" t="s">
        <v>610</v>
      </c>
      <c r="E59" s="241"/>
      <c r="F59" s="241"/>
      <c r="G59" s="241"/>
      <c r="H59" s="241"/>
      <c r="I59" s="241"/>
      <c r="J59" s="241"/>
      <c r="K59" s="239"/>
    </row>
    <row r="60" spans="2:11" ht="15" customHeight="1">
      <c r="B60" s="237"/>
      <c r="C60" s="244"/>
      <c r="D60" s="248" t="s">
        <v>611</v>
      </c>
      <c r="E60" s="248"/>
      <c r="F60" s="248"/>
      <c r="G60" s="248"/>
      <c r="H60" s="248"/>
      <c r="I60" s="248"/>
      <c r="J60" s="248"/>
      <c r="K60" s="239"/>
    </row>
    <row r="61" spans="2:11" ht="15" customHeight="1">
      <c r="B61" s="237"/>
      <c r="C61" s="244"/>
      <c r="D61" s="241" t="s">
        <v>612</v>
      </c>
      <c r="E61" s="241"/>
      <c r="F61" s="241"/>
      <c r="G61" s="241"/>
      <c r="H61" s="241"/>
      <c r="I61" s="241"/>
      <c r="J61" s="241"/>
      <c r="K61" s="239"/>
    </row>
    <row r="62" spans="2:11" ht="12.75" customHeight="1">
      <c r="B62" s="237"/>
      <c r="C62" s="244"/>
      <c r="D62" s="244"/>
      <c r="E62" s="249"/>
      <c r="F62" s="244"/>
      <c r="G62" s="244"/>
      <c r="H62" s="244"/>
      <c r="I62" s="244"/>
      <c r="J62" s="244"/>
      <c r="K62" s="239"/>
    </row>
    <row r="63" spans="2:11" ht="15" customHeight="1">
      <c r="B63" s="237"/>
      <c r="C63" s="244"/>
      <c r="D63" s="241" t="s">
        <v>613</v>
      </c>
      <c r="E63" s="241"/>
      <c r="F63" s="241"/>
      <c r="G63" s="241"/>
      <c r="H63" s="241"/>
      <c r="I63" s="241"/>
      <c r="J63" s="241"/>
      <c r="K63" s="239"/>
    </row>
    <row r="64" spans="2:11" ht="15" customHeight="1">
      <c r="B64" s="237"/>
      <c r="C64" s="244"/>
      <c r="D64" s="248" t="s">
        <v>614</v>
      </c>
      <c r="E64" s="248"/>
      <c r="F64" s="248"/>
      <c r="G64" s="248"/>
      <c r="H64" s="248"/>
      <c r="I64" s="248"/>
      <c r="J64" s="248"/>
      <c r="K64" s="239"/>
    </row>
    <row r="65" spans="2:11" ht="15" customHeight="1">
      <c r="B65" s="237"/>
      <c r="C65" s="244"/>
      <c r="D65" s="241" t="s">
        <v>615</v>
      </c>
      <c r="E65" s="241"/>
      <c r="F65" s="241"/>
      <c r="G65" s="241"/>
      <c r="H65" s="241"/>
      <c r="I65" s="241"/>
      <c r="J65" s="241"/>
      <c r="K65" s="239"/>
    </row>
    <row r="66" spans="2:11" ht="15" customHeight="1">
      <c r="B66" s="237"/>
      <c r="C66" s="244"/>
      <c r="D66" s="241" t="s">
        <v>616</v>
      </c>
      <c r="E66" s="241"/>
      <c r="F66" s="241"/>
      <c r="G66" s="241"/>
      <c r="H66" s="241"/>
      <c r="I66" s="241"/>
      <c r="J66" s="241"/>
      <c r="K66" s="239"/>
    </row>
    <row r="67" spans="2:11" ht="15" customHeight="1">
      <c r="B67" s="237"/>
      <c r="C67" s="244"/>
      <c r="D67" s="241" t="s">
        <v>617</v>
      </c>
      <c r="E67" s="241"/>
      <c r="F67" s="241"/>
      <c r="G67" s="241"/>
      <c r="H67" s="241"/>
      <c r="I67" s="241"/>
      <c r="J67" s="241"/>
      <c r="K67" s="239"/>
    </row>
    <row r="68" spans="2:11" ht="15" customHeight="1">
      <c r="B68" s="237"/>
      <c r="C68" s="244"/>
      <c r="D68" s="241" t="s">
        <v>618</v>
      </c>
      <c r="E68" s="241"/>
      <c r="F68" s="241"/>
      <c r="G68" s="241"/>
      <c r="H68" s="241"/>
      <c r="I68" s="241"/>
      <c r="J68" s="241"/>
      <c r="K68" s="239"/>
    </row>
    <row r="69" spans="2:11" ht="12.75" customHeight="1">
      <c r="B69" s="250"/>
      <c r="C69" s="251"/>
      <c r="D69" s="251"/>
      <c r="E69" s="251"/>
      <c r="F69" s="251"/>
      <c r="G69" s="251"/>
      <c r="H69" s="251"/>
      <c r="I69" s="251"/>
      <c r="J69" s="251"/>
      <c r="K69" s="252"/>
    </row>
    <row r="70" spans="2:11" ht="18.75" customHeight="1">
      <c r="B70" s="253"/>
      <c r="C70" s="253"/>
      <c r="D70" s="253"/>
      <c r="E70" s="253"/>
      <c r="F70" s="253"/>
      <c r="G70" s="253"/>
      <c r="H70" s="253"/>
      <c r="I70" s="253"/>
      <c r="J70" s="253"/>
      <c r="K70" s="254"/>
    </row>
    <row r="71" spans="2:11" ht="18.7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2:11" ht="7.5" customHeight="1">
      <c r="B72" s="255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ht="45" customHeight="1">
      <c r="B73" s="258"/>
      <c r="C73" s="259" t="s">
        <v>82</v>
      </c>
      <c r="D73" s="259"/>
      <c r="E73" s="259"/>
      <c r="F73" s="259"/>
      <c r="G73" s="259"/>
      <c r="H73" s="259"/>
      <c r="I73" s="259"/>
      <c r="J73" s="259"/>
      <c r="K73" s="260"/>
    </row>
    <row r="74" spans="2:11" ht="17.25" customHeight="1">
      <c r="B74" s="258"/>
      <c r="C74" s="261" t="s">
        <v>619</v>
      </c>
      <c r="D74" s="261"/>
      <c r="E74" s="261"/>
      <c r="F74" s="261" t="s">
        <v>620</v>
      </c>
      <c r="G74" s="262"/>
      <c r="H74" s="261" t="s">
        <v>107</v>
      </c>
      <c r="I74" s="261" t="s">
        <v>57</v>
      </c>
      <c r="J74" s="261" t="s">
        <v>621</v>
      </c>
      <c r="K74" s="260"/>
    </row>
    <row r="75" spans="2:11" ht="17.25" customHeight="1">
      <c r="B75" s="258"/>
      <c r="C75" s="263" t="s">
        <v>622</v>
      </c>
      <c r="D75" s="263"/>
      <c r="E75" s="263"/>
      <c r="F75" s="264" t="s">
        <v>623</v>
      </c>
      <c r="G75" s="265"/>
      <c r="H75" s="263"/>
      <c r="I75" s="263"/>
      <c r="J75" s="263" t="s">
        <v>624</v>
      </c>
      <c r="K75" s="260"/>
    </row>
    <row r="76" spans="2:11" ht="5.25" customHeight="1">
      <c r="B76" s="258"/>
      <c r="C76" s="266"/>
      <c r="D76" s="266"/>
      <c r="E76" s="266"/>
      <c r="F76" s="266"/>
      <c r="G76" s="267"/>
      <c r="H76" s="266"/>
      <c r="I76" s="266"/>
      <c r="J76" s="266"/>
      <c r="K76" s="260"/>
    </row>
    <row r="77" spans="2:11" ht="15" customHeight="1">
      <c r="B77" s="258"/>
      <c r="C77" s="247" t="s">
        <v>53</v>
      </c>
      <c r="D77" s="266"/>
      <c r="E77" s="266"/>
      <c r="F77" s="268" t="s">
        <v>625</v>
      </c>
      <c r="G77" s="267"/>
      <c r="H77" s="247" t="s">
        <v>626</v>
      </c>
      <c r="I77" s="247" t="s">
        <v>627</v>
      </c>
      <c r="J77" s="247">
        <v>20</v>
      </c>
      <c r="K77" s="260"/>
    </row>
    <row r="78" spans="2:11" ht="15" customHeight="1">
      <c r="B78" s="258"/>
      <c r="C78" s="247" t="s">
        <v>628</v>
      </c>
      <c r="D78" s="247"/>
      <c r="E78" s="247"/>
      <c r="F78" s="268" t="s">
        <v>625</v>
      </c>
      <c r="G78" s="267"/>
      <c r="H78" s="247" t="s">
        <v>629</v>
      </c>
      <c r="I78" s="247" t="s">
        <v>627</v>
      </c>
      <c r="J78" s="247">
        <v>120</v>
      </c>
      <c r="K78" s="260"/>
    </row>
    <row r="79" spans="2:11" ht="15" customHeight="1">
      <c r="B79" s="269"/>
      <c r="C79" s="247" t="s">
        <v>630</v>
      </c>
      <c r="D79" s="247"/>
      <c r="E79" s="247"/>
      <c r="F79" s="268" t="s">
        <v>631</v>
      </c>
      <c r="G79" s="267"/>
      <c r="H79" s="247" t="s">
        <v>632</v>
      </c>
      <c r="I79" s="247" t="s">
        <v>627</v>
      </c>
      <c r="J79" s="247">
        <v>50</v>
      </c>
      <c r="K79" s="260"/>
    </row>
    <row r="80" spans="2:11" ht="15" customHeight="1">
      <c r="B80" s="269"/>
      <c r="C80" s="247" t="s">
        <v>633</v>
      </c>
      <c r="D80" s="247"/>
      <c r="E80" s="247"/>
      <c r="F80" s="268" t="s">
        <v>625</v>
      </c>
      <c r="G80" s="267"/>
      <c r="H80" s="247" t="s">
        <v>634</v>
      </c>
      <c r="I80" s="247" t="s">
        <v>635</v>
      </c>
      <c r="J80" s="247"/>
      <c r="K80" s="260"/>
    </row>
    <row r="81" spans="2:11" ht="15" customHeight="1">
      <c r="B81" s="269"/>
      <c r="C81" s="270" t="s">
        <v>636</v>
      </c>
      <c r="D81" s="270"/>
      <c r="E81" s="270"/>
      <c r="F81" s="271" t="s">
        <v>631</v>
      </c>
      <c r="G81" s="270"/>
      <c r="H81" s="270" t="s">
        <v>637</v>
      </c>
      <c r="I81" s="270" t="s">
        <v>627</v>
      </c>
      <c r="J81" s="270">
        <v>15</v>
      </c>
      <c r="K81" s="260"/>
    </row>
    <row r="82" spans="2:11" ht="15" customHeight="1">
      <c r="B82" s="269"/>
      <c r="C82" s="270" t="s">
        <v>638</v>
      </c>
      <c r="D82" s="270"/>
      <c r="E82" s="270"/>
      <c r="F82" s="271" t="s">
        <v>631</v>
      </c>
      <c r="G82" s="270"/>
      <c r="H82" s="270" t="s">
        <v>639</v>
      </c>
      <c r="I82" s="270" t="s">
        <v>627</v>
      </c>
      <c r="J82" s="270">
        <v>15</v>
      </c>
      <c r="K82" s="260"/>
    </row>
    <row r="83" spans="2:11" ht="15" customHeight="1">
      <c r="B83" s="269"/>
      <c r="C83" s="270" t="s">
        <v>640</v>
      </c>
      <c r="D83" s="270"/>
      <c r="E83" s="270"/>
      <c r="F83" s="271" t="s">
        <v>631</v>
      </c>
      <c r="G83" s="270"/>
      <c r="H83" s="270" t="s">
        <v>641</v>
      </c>
      <c r="I83" s="270" t="s">
        <v>627</v>
      </c>
      <c r="J83" s="270">
        <v>20</v>
      </c>
      <c r="K83" s="260"/>
    </row>
    <row r="84" spans="2:11" ht="15" customHeight="1">
      <c r="B84" s="269"/>
      <c r="C84" s="270" t="s">
        <v>642</v>
      </c>
      <c r="D84" s="270"/>
      <c r="E84" s="270"/>
      <c r="F84" s="271" t="s">
        <v>631</v>
      </c>
      <c r="G84" s="270"/>
      <c r="H84" s="270" t="s">
        <v>643</v>
      </c>
      <c r="I84" s="270" t="s">
        <v>627</v>
      </c>
      <c r="J84" s="270">
        <v>20</v>
      </c>
      <c r="K84" s="260"/>
    </row>
    <row r="85" spans="2:11" ht="15" customHeight="1">
      <c r="B85" s="269"/>
      <c r="C85" s="247" t="s">
        <v>644</v>
      </c>
      <c r="D85" s="247"/>
      <c r="E85" s="247"/>
      <c r="F85" s="268" t="s">
        <v>631</v>
      </c>
      <c r="G85" s="267"/>
      <c r="H85" s="247" t="s">
        <v>645</v>
      </c>
      <c r="I85" s="247" t="s">
        <v>627</v>
      </c>
      <c r="J85" s="247">
        <v>50</v>
      </c>
      <c r="K85" s="260"/>
    </row>
    <row r="86" spans="2:11" ht="15" customHeight="1">
      <c r="B86" s="269"/>
      <c r="C86" s="247" t="s">
        <v>646</v>
      </c>
      <c r="D86" s="247"/>
      <c r="E86" s="247"/>
      <c r="F86" s="268" t="s">
        <v>631</v>
      </c>
      <c r="G86" s="267"/>
      <c r="H86" s="247" t="s">
        <v>647</v>
      </c>
      <c r="I86" s="247" t="s">
        <v>627</v>
      </c>
      <c r="J86" s="247">
        <v>20</v>
      </c>
      <c r="K86" s="260"/>
    </row>
    <row r="87" spans="2:11" ht="15" customHeight="1">
      <c r="B87" s="269"/>
      <c r="C87" s="247" t="s">
        <v>648</v>
      </c>
      <c r="D87" s="247"/>
      <c r="E87" s="247"/>
      <c r="F87" s="268" t="s">
        <v>631</v>
      </c>
      <c r="G87" s="267"/>
      <c r="H87" s="247" t="s">
        <v>649</v>
      </c>
      <c r="I87" s="247" t="s">
        <v>627</v>
      </c>
      <c r="J87" s="247">
        <v>20</v>
      </c>
      <c r="K87" s="260"/>
    </row>
    <row r="88" spans="2:11" ht="15" customHeight="1">
      <c r="B88" s="269"/>
      <c r="C88" s="247" t="s">
        <v>650</v>
      </c>
      <c r="D88" s="247"/>
      <c r="E88" s="247"/>
      <c r="F88" s="268" t="s">
        <v>631</v>
      </c>
      <c r="G88" s="267"/>
      <c r="H88" s="247" t="s">
        <v>651</v>
      </c>
      <c r="I88" s="247" t="s">
        <v>627</v>
      </c>
      <c r="J88" s="247">
        <v>50</v>
      </c>
      <c r="K88" s="260"/>
    </row>
    <row r="89" spans="2:11" ht="15" customHeight="1">
      <c r="B89" s="269"/>
      <c r="C89" s="247" t="s">
        <v>652</v>
      </c>
      <c r="D89" s="247"/>
      <c r="E89" s="247"/>
      <c r="F89" s="268" t="s">
        <v>631</v>
      </c>
      <c r="G89" s="267"/>
      <c r="H89" s="247" t="s">
        <v>652</v>
      </c>
      <c r="I89" s="247" t="s">
        <v>627</v>
      </c>
      <c r="J89" s="247">
        <v>50</v>
      </c>
      <c r="K89" s="260"/>
    </row>
    <row r="90" spans="2:11" ht="15" customHeight="1">
      <c r="B90" s="269"/>
      <c r="C90" s="247" t="s">
        <v>112</v>
      </c>
      <c r="D90" s="247"/>
      <c r="E90" s="247"/>
      <c r="F90" s="268" t="s">
        <v>631</v>
      </c>
      <c r="G90" s="267"/>
      <c r="H90" s="247" t="s">
        <v>653</v>
      </c>
      <c r="I90" s="247" t="s">
        <v>627</v>
      </c>
      <c r="J90" s="247">
        <v>255</v>
      </c>
      <c r="K90" s="260"/>
    </row>
    <row r="91" spans="2:11" ht="15" customHeight="1">
      <c r="B91" s="269"/>
      <c r="C91" s="247" t="s">
        <v>654</v>
      </c>
      <c r="D91" s="247"/>
      <c r="E91" s="247"/>
      <c r="F91" s="268" t="s">
        <v>625</v>
      </c>
      <c r="G91" s="267"/>
      <c r="H91" s="247" t="s">
        <v>655</v>
      </c>
      <c r="I91" s="247" t="s">
        <v>656</v>
      </c>
      <c r="J91" s="247"/>
      <c r="K91" s="260"/>
    </row>
    <row r="92" spans="2:11" ht="15" customHeight="1">
      <c r="B92" s="269"/>
      <c r="C92" s="247" t="s">
        <v>657</v>
      </c>
      <c r="D92" s="247"/>
      <c r="E92" s="247"/>
      <c r="F92" s="268" t="s">
        <v>625</v>
      </c>
      <c r="G92" s="267"/>
      <c r="H92" s="247" t="s">
        <v>658</v>
      </c>
      <c r="I92" s="247" t="s">
        <v>659</v>
      </c>
      <c r="J92" s="247"/>
      <c r="K92" s="260"/>
    </row>
    <row r="93" spans="2:11" ht="15" customHeight="1">
      <c r="B93" s="269"/>
      <c r="C93" s="247" t="s">
        <v>660</v>
      </c>
      <c r="D93" s="247"/>
      <c r="E93" s="247"/>
      <c r="F93" s="268" t="s">
        <v>625</v>
      </c>
      <c r="G93" s="267"/>
      <c r="H93" s="247" t="s">
        <v>660</v>
      </c>
      <c r="I93" s="247" t="s">
        <v>659</v>
      </c>
      <c r="J93" s="247"/>
      <c r="K93" s="260"/>
    </row>
    <row r="94" spans="2:11" ht="15" customHeight="1">
      <c r="B94" s="269"/>
      <c r="C94" s="247" t="s">
        <v>38</v>
      </c>
      <c r="D94" s="247"/>
      <c r="E94" s="247"/>
      <c r="F94" s="268" t="s">
        <v>625</v>
      </c>
      <c r="G94" s="267"/>
      <c r="H94" s="247" t="s">
        <v>661</v>
      </c>
      <c r="I94" s="247" t="s">
        <v>659</v>
      </c>
      <c r="J94" s="247"/>
      <c r="K94" s="260"/>
    </row>
    <row r="95" spans="2:11" ht="15" customHeight="1">
      <c r="B95" s="269"/>
      <c r="C95" s="247" t="s">
        <v>48</v>
      </c>
      <c r="D95" s="247"/>
      <c r="E95" s="247"/>
      <c r="F95" s="268" t="s">
        <v>625</v>
      </c>
      <c r="G95" s="267"/>
      <c r="H95" s="247" t="s">
        <v>662</v>
      </c>
      <c r="I95" s="247" t="s">
        <v>659</v>
      </c>
      <c r="J95" s="247"/>
      <c r="K95" s="260"/>
    </row>
    <row r="96" spans="2:11" ht="15" customHeight="1">
      <c r="B96" s="272"/>
      <c r="C96" s="273"/>
      <c r="D96" s="273"/>
      <c r="E96" s="273"/>
      <c r="F96" s="273"/>
      <c r="G96" s="273"/>
      <c r="H96" s="273"/>
      <c r="I96" s="273"/>
      <c r="J96" s="273"/>
      <c r="K96" s="274"/>
    </row>
    <row r="97" spans="2:11" ht="18.75" customHeight="1">
      <c r="B97" s="275"/>
      <c r="C97" s="276"/>
      <c r="D97" s="276"/>
      <c r="E97" s="276"/>
      <c r="F97" s="276"/>
      <c r="G97" s="276"/>
      <c r="H97" s="276"/>
      <c r="I97" s="276"/>
      <c r="J97" s="276"/>
      <c r="K97" s="275"/>
    </row>
    <row r="98" spans="2:11" ht="18.75" customHeight="1">
      <c r="B98" s="254"/>
      <c r="C98" s="254"/>
      <c r="D98" s="254"/>
      <c r="E98" s="254"/>
      <c r="F98" s="254"/>
      <c r="G98" s="254"/>
      <c r="H98" s="254"/>
      <c r="I98" s="254"/>
      <c r="J98" s="254"/>
      <c r="K98" s="254"/>
    </row>
    <row r="99" spans="2:11" ht="7.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7"/>
    </row>
    <row r="100" spans="2:11" ht="45" customHeight="1">
      <c r="B100" s="258"/>
      <c r="C100" s="259" t="s">
        <v>663</v>
      </c>
      <c r="D100" s="259"/>
      <c r="E100" s="259"/>
      <c r="F100" s="259"/>
      <c r="G100" s="259"/>
      <c r="H100" s="259"/>
      <c r="I100" s="259"/>
      <c r="J100" s="259"/>
      <c r="K100" s="260"/>
    </row>
    <row r="101" spans="2:11" ht="17.25" customHeight="1">
      <c r="B101" s="258"/>
      <c r="C101" s="261" t="s">
        <v>619</v>
      </c>
      <c r="D101" s="261"/>
      <c r="E101" s="261"/>
      <c r="F101" s="261" t="s">
        <v>620</v>
      </c>
      <c r="G101" s="262"/>
      <c r="H101" s="261" t="s">
        <v>107</v>
      </c>
      <c r="I101" s="261" t="s">
        <v>57</v>
      </c>
      <c r="J101" s="261" t="s">
        <v>621</v>
      </c>
      <c r="K101" s="260"/>
    </row>
    <row r="102" spans="2:11" ht="17.25" customHeight="1">
      <c r="B102" s="258"/>
      <c r="C102" s="263" t="s">
        <v>622</v>
      </c>
      <c r="D102" s="263"/>
      <c r="E102" s="263"/>
      <c r="F102" s="264" t="s">
        <v>623</v>
      </c>
      <c r="G102" s="265"/>
      <c r="H102" s="263"/>
      <c r="I102" s="263"/>
      <c r="J102" s="263" t="s">
        <v>624</v>
      </c>
      <c r="K102" s="260"/>
    </row>
    <row r="103" spans="2:11" ht="5.25" customHeight="1">
      <c r="B103" s="258"/>
      <c r="C103" s="261"/>
      <c r="D103" s="261"/>
      <c r="E103" s="261"/>
      <c r="F103" s="261"/>
      <c r="G103" s="277"/>
      <c r="H103" s="261"/>
      <c r="I103" s="261"/>
      <c r="J103" s="261"/>
      <c r="K103" s="260"/>
    </row>
    <row r="104" spans="2:11" ht="15" customHeight="1">
      <c r="B104" s="258"/>
      <c r="C104" s="247" t="s">
        <v>53</v>
      </c>
      <c r="D104" s="266"/>
      <c r="E104" s="266"/>
      <c r="F104" s="268" t="s">
        <v>625</v>
      </c>
      <c r="G104" s="277"/>
      <c r="H104" s="247" t="s">
        <v>664</v>
      </c>
      <c r="I104" s="247" t="s">
        <v>627</v>
      </c>
      <c r="J104" s="247">
        <v>20</v>
      </c>
      <c r="K104" s="260"/>
    </row>
    <row r="105" spans="2:11" ht="15" customHeight="1">
      <c r="B105" s="258"/>
      <c r="C105" s="247" t="s">
        <v>628</v>
      </c>
      <c r="D105" s="247"/>
      <c r="E105" s="247"/>
      <c r="F105" s="268" t="s">
        <v>625</v>
      </c>
      <c r="G105" s="247"/>
      <c r="H105" s="247" t="s">
        <v>664</v>
      </c>
      <c r="I105" s="247" t="s">
        <v>627</v>
      </c>
      <c r="J105" s="247">
        <v>120</v>
      </c>
      <c r="K105" s="260"/>
    </row>
    <row r="106" spans="2:11" ht="15" customHeight="1">
      <c r="B106" s="269"/>
      <c r="C106" s="247" t="s">
        <v>630</v>
      </c>
      <c r="D106" s="247"/>
      <c r="E106" s="247"/>
      <c r="F106" s="268" t="s">
        <v>631</v>
      </c>
      <c r="G106" s="247"/>
      <c r="H106" s="247" t="s">
        <v>664</v>
      </c>
      <c r="I106" s="247" t="s">
        <v>627</v>
      </c>
      <c r="J106" s="247">
        <v>50</v>
      </c>
      <c r="K106" s="260"/>
    </row>
    <row r="107" spans="2:11" ht="15" customHeight="1">
      <c r="B107" s="269"/>
      <c r="C107" s="247" t="s">
        <v>633</v>
      </c>
      <c r="D107" s="247"/>
      <c r="E107" s="247"/>
      <c r="F107" s="268" t="s">
        <v>625</v>
      </c>
      <c r="G107" s="247"/>
      <c r="H107" s="247" t="s">
        <v>664</v>
      </c>
      <c r="I107" s="247" t="s">
        <v>635</v>
      </c>
      <c r="J107" s="247"/>
      <c r="K107" s="260"/>
    </row>
    <row r="108" spans="2:11" ht="15" customHeight="1">
      <c r="B108" s="269"/>
      <c r="C108" s="247" t="s">
        <v>644</v>
      </c>
      <c r="D108" s="247"/>
      <c r="E108" s="247"/>
      <c r="F108" s="268" t="s">
        <v>631</v>
      </c>
      <c r="G108" s="247"/>
      <c r="H108" s="247" t="s">
        <v>664</v>
      </c>
      <c r="I108" s="247" t="s">
        <v>627</v>
      </c>
      <c r="J108" s="247">
        <v>50</v>
      </c>
      <c r="K108" s="260"/>
    </row>
    <row r="109" spans="2:11" ht="15" customHeight="1">
      <c r="B109" s="269"/>
      <c r="C109" s="247" t="s">
        <v>652</v>
      </c>
      <c r="D109" s="247"/>
      <c r="E109" s="247"/>
      <c r="F109" s="268" t="s">
        <v>631</v>
      </c>
      <c r="G109" s="247"/>
      <c r="H109" s="247" t="s">
        <v>664</v>
      </c>
      <c r="I109" s="247" t="s">
        <v>627</v>
      </c>
      <c r="J109" s="247">
        <v>50</v>
      </c>
      <c r="K109" s="260"/>
    </row>
    <row r="110" spans="2:11" ht="15" customHeight="1">
      <c r="B110" s="269"/>
      <c r="C110" s="247" t="s">
        <v>650</v>
      </c>
      <c r="D110" s="247"/>
      <c r="E110" s="247"/>
      <c r="F110" s="268" t="s">
        <v>631</v>
      </c>
      <c r="G110" s="247"/>
      <c r="H110" s="247" t="s">
        <v>664</v>
      </c>
      <c r="I110" s="247" t="s">
        <v>627</v>
      </c>
      <c r="J110" s="247">
        <v>50</v>
      </c>
      <c r="K110" s="260"/>
    </row>
    <row r="111" spans="2:11" ht="15" customHeight="1">
      <c r="B111" s="269"/>
      <c r="C111" s="247" t="s">
        <v>53</v>
      </c>
      <c r="D111" s="247"/>
      <c r="E111" s="247"/>
      <c r="F111" s="268" t="s">
        <v>625</v>
      </c>
      <c r="G111" s="247"/>
      <c r="H111" s="247" t="s">
        <v>665</v>
      </c>
      <c r="I111" s="247" t="s">
        <v>627</v>
      </c>
      <c r="J111" s="247">
        <v>20</v>
      </c>
      <c r="K111" s="260"/>
    </row>
    <row r="112" spans="2:11" ht="15" customHeight="1">
      <c r="B112" s="269"/>
      <c r="C112" s="247" t="s">
        <v>666</v>
      </c>
      <c r="D112" s="247"/>
      <c r="E112" s="247"/>
      <c r="F112" s="268" t="s">
        <v>625</v>
      </c>
      <c r="G112" s="247"/>
      <c r="H112" s="247" t="s">
        <v>667</v>
      </c>
      <c r="I112" s="247" t="s">
        <v>627</v>
      </c>
      <c r="J112" s="247">
        <v>120</v>
      </c>
      <c r="K112" s="260"/>
    </row>
    <row r="113" spans="2:11" ht="15" customHeight="1">
      <c r="B113" s="269"/>
      <c r="C113" s="247" t="s">
        <v>38</v>
      </c>
      <c r="D113" s="247"/>
      <c r="E113" s="247"/>
      <c r="F113" s="268" t="s">
        <v>625</v>
      </c>
      <c r="G113" s="247"/>
      <c r="H113" s="247" t="s">
        <v>668</v>
      </c>
      <c r="I113" s="247" t="s">
        <v>659</v>
      </c>
      <c r="J113" s="247"/>
      <c r="K113" s="260"/>
    </row>
    <row r="114" spans="2:11" ht="15" customHeight="1">
      <c r="B114" s="269"/>
      <c r="C114" s="247" t="s">
        <v>48</v>
      </c>
      <c r="D114" s="247"/>
      <c r="E114" s="247"/>
      <c r="F114" s="268" t="s">
        <v>625</v>
      </c>
      <c r="G114" s="247"/>
      <c r="H114" s="247" t="s">
        <v>669</v>
      </c>
      <c r="I114" s="247" t="s">
        <v>659</v>
      </c>
      <c r="J114" s="247"/>
      <c r="K114" s="260"/>
    </row>
    <row r="115" spans="2:11" ht="15" customHeight="1">
      <c r="B115" s="269"/>
      <c r="C115" s="247" t="s">
        <v>57</v>
      </c>
      <c r="D115" s="247"/>
      <c r="E115" s="247"/>
      <c r="F115" s="268" t="s">
        <v>625</v>
      </c>
      <c r="G115" s="247"/>
      <c r="H115" s="247" t="s">
        <v>670</v>
      </c>
      <c r="I115" s="247" t="s">
        <v>671</v>
      </c>
      <c r="J115" s="247"/>
      <c r="K115" s="260"/>
    </row>
    <row r="116" spans="2:11" ht="15" customHeight="1">
      <c r="B116" s="272"/>
      <c r="C116" s="278"/>
      <c r="D116" s="278"/>
      <c r="E116" s="278"/>
      <c r="F116" s="278"/>
      <c r="G116" s="278"/>
      <c r="H116" s="278"/>
      <c r="I116" s="278"/>
      <c r="J116" s="278"/>
      <c r="K116" s="274"/>
    </row>
    <row r="117" spans="2:11" ht="18.75" customHeight="1">
      <c r="B117" s="279"/>
      <c r="C117" s="241"/>
      <c r="D117" s="241"/>
      <c r="E117" s="241"/>
      <c r="F117" s="280"/>
      <c r="G117" s="241"/>
      <c r="H117" s="241"/>
      <c r="I117" s="241"/>
      <c r="J117" s="241"/>
      <c r="K117" s="279"/>
    </row>
    <row r="118" spans="2:11" ht="18.75" customHeight="1"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235" t="s">
        <v>672</v>
      </c>
      <c r="D120" s="235"/>
      <c r="E120" s="235"/>
      <c r="F120" s="235"/>
      <c r="G120" s="235"/>
      <c r="H120" s="235"/>
      <c r="I120" s="235"/>
      <c r="J120" s="235"/>
      <c r="K120" s="285"/>
    </row>
    <row r="121" spans="2:11" ht="17.25" customHeight="1">
      <c r="B121" s="286"/>
      <c r="C121" s="261" t="s">
        <v>619</v>
      </c>
      <c r="D121" s="261"/>
      <c r="E121" s="261"/>
      <c r="F121" s="261" t="s">
        <v>620</v>
      </c>
      <c r="G121" s="262"/>
      <c r="H121" s="261" t="s">
        <v>107</v>
      </c>
      <c r="I121" s="261" t="s">
        <v>57</v>
      </c>
      <c r="J121" s="261" t="s">
        <v>621</v>
      </c>
      <c r="K121" s="287"/>
    </row>
    <row r="122" spans="2:11" ht="17.25" customHeight="1">
      <c r="B122" s="286"/>
      <c r="C122" s="263" t="s">
        <v>622</v>
      </c>
      <c r="D122" s="263"/>
      <c r="E122" s="263"/>
      <c r="F122" s="264" t="s">
        <v>623</v>
      </c>
      <c r="G122" s="265"/>
      <c r="H122" s="263"/>
      <c r="I122" s="263"/>
      <c r="J122" s="263" t="s">
        <v>624</v>
      </c>
      <c r="K122" s="287"/>
    </row>
    <row r="123" spans="2:11" ht="5.25" customHeight="1">
      <c r="B123" s="288"/>
      <c r="C123" s="266"/>
      <c r="D123" s="266"/>
      <c r="E123" s="266"/>
      <c r="F123" s="266"/>
      <c r="G123" s="247"/>
      <c r="H123" s="266"/>
      <c r="I123" s="266"/>
      <c r="J123" s="266"/>
      <c r="K123" s="289"/>
    </row>
    <row r="124" spans="2:11" ht="15" customHeight="1">
      <c r="B124" s="288"/>
      <c r="C124" s="247" t="s">
        <v>628</v>
      </c>
      <c r="D124" s="266"/>
      <c r="E124" s="266"/>
      <c r="F124" s="268" t="s">
        <v>625</v>
      </c>
      <c r="G124" s="247"/>
      <c r="H124" s="247" t="s">
        <v>664</v>
      </c>
      <c r="I124" s="247" t="s">
        <v>627</v>
      </c>
      <c r="J124" s="247">
        <v>120</v>
      </c>
      <c r="K124" s="290"/>
    </row>
    <row r="125" spans="2:11" ht="15" customHeight="1">
      <c r="B125" s="288"/>
      <c r="C125" s="247" t="s">
        <v>673</v>
      </c>
      <c r="D125" s="247"/>
      <c r="E125" s="247"/>
      <c r="F125" s="268" t="s">
        <v>625</v>
      </c>
      <c r="G125" s="247"/>
      <c r="H125" s="247" t="s">
        <v>674</v>
      </c>
      <c r="I125" s="247" t="s">
        <v>627</v>
      </c>
      <c r="J125" s="247" t="s">
        <v>675</v>
      </c>
      <c r="K125" s="290"/>
    </row>
    <row r="126" spans="2:11" ht="15" customHeight="1">
      <c r="B126" s="288"/>
      <c r="C126" s="247" t="s">
        <v>574</v>
      </c>
      <c r="D126" s="247"/>
      <c r="E126" s="247"/>
      <c r="F126" s="268" t="s">
        <v>625</v>
      </c>
      <c r="G126" s="247"/>
      <c r="H126" s="247" t="s">
        <v>676</v>
      </c>
      <c r="I126" s="247" t="s">
        <v>627</v>
      </c>
      <c r="J126" s="247" t="s">
        <v>675</v>
      </c>
      <c r="K126" s="290"/>
    </row>
    <row r="127" spans="2:11" ht="15" customHeight="1">
      <c r="B127" s="288"/>
      <c r="C127" s="247" t="s">
        <v>636</v>
      </c>
      <c r="D127" s="247"/>
      <c r="E127" s="247"/>
      <c r="F127" s="268" t="s">
        <v>631</v>
      </c>
      <c r="G127" s="247"/>
      <c r="H127" s="247" t="s">
        <v>637</v>
      </c>
      <c r="I127" s="247" t="s">
        <v>627</v>
      </c>
      <c r="J127" s="247">
        <v>15</v>
      </c>
      <c r="K127" s="290"/>
    </row>
    <row r="128" spans="2:11" ht="15" customHeight="1">
      <c r="B128" s="288"/>
      <c r="C128" s="270" t="s">
        <v>638</v>
      </c>
      <c r="D128" s="270"/>
      <c r="E128" s="270"/>
      <c r="F128" s="271" t="s">
        <v>631</v>
      </c>
      <c r="G128" s="270"/>
      <c r="H128" s="270" t="s">
        <v>639</v>
      </c>
      <c r="I128" s="270" t="s">
        <v>627</v>
      </c>
      <c r="J128" s="270">
        <v>15</v>
      </c>
      <c r="K128" s="290"/>
    </row>
    <row r="129" spans="2:11" ht="15" customHeight="1">
      <c r="B129" s="288"/>
      <c r="C129" s="270" t="s">
        <v>640</v>
      </c>
      <c r="D129" s="270"/>
      <c r="E129" s="270"/>
      <c r="F129" s="271" t="s">
        <v>631</v>
      </c>
      <c r="G129" s="270"/>
      <c r="H129" s="270" t="s">
        <v>641</v>
      </c>
      <c r="I129" s="270" t="s">
        <v>627</v>
      </c>
      <c r="J129" s="270">
        <v>20</v>
      </c>
      <c r="K129" s="290"/>
    </row>
    <row r="130" spans="2:11" ht="15" customHeight="1">
      <c r="B130" s="288"/>
      <c r="C130" s="270" t="s">
        <v>642</v>
      </c>
      <c r="D130" s="270"/>
      <c r="E130" s="270"/>
      <c r="F130" s="271" t="s">
        <v>631</v>
      </c>
      <c r="G130" s="270"/>
      <c r="H130" s="270" t="s">
        <v>643</v>
      </c>
      <c r="I130" s="270" t="s">
        <v>627</v>
      </c>
      <c r="J130" s="270">
        <v>20</v>
      </c>
      <c r="K130" s="290"/>
    </row>
    <row r="131" spans="2:11" ht="15" customHeight="1">
      <c r="B131" s="288"/>
      <c r="C131" s="247" t="s">
        <v>630</v>
      </c>
      <c r="D131" s="247"/>
      <c r="E131" s="247"/>
      <c r="F131" s="268" t="s">
        <v>631</v>
      </c>
      <c r="G131" s="247"/>
      <c r="H131" s="247" t="s">
        <v>664</v>
      </c>
      <c r="I131" s="247" t="s">
        <v>627</v>
      </c>
      <c r="J131" s="247">
        <v>50</v>
      </c>
      <c r="K131" s="290"/>
    </row>
    <row r="132" spans="2:11" ht="15" customHeight="1">
      <c r="B132" s="288"/>
      <c r="C132" s="247" t="s">
        <v>644</v>
      </c>
      <c r="D132" s="247"/>
      <c r="E132" s="247"/>
      <c r="F132" s="268" t="s">
        <v>631</v>
      </c>
      <c r="G132" s="247"/>
      <c r="H132" s="247" t="s">
        <v>664</v>
      </c>
      <c r="I132" s="247" t="s">
        <v>627</v>
      </c>
      <c r="J132" s="247">
        <v>50</v>
      </c>
      <c r="K132" s="290"/>
    </row>
    <row r="133" spans="2:11" ht="15" customHeight="1">
      <c r="B133" s="288"/>
      <c r="C133" s="247" t="s">
        <v>650</v>
      </c>
      <c r="D133" s="247"/>
      <c r="E133" s="247"/>
      <c r="F133" s="268" t="s">
        <v>631</v>
      </c>
      <c r="G133" s="247"/>
      <c r="H133" s="247" t="s">
        <v>664</v>
      </c>
      <c r="I133" s="247" t="s">
        <v>627</v>
      </c>
      <c r="J133" s="247">
        <v>50</v>
      </c>
      <c r="K133" s="290"/>
    </row>
    <row r="134" spans="2:11" ht="15" customHeight="1">
      <c r="B134" s="288"/>
      <c r="C134" s="247" t="s">
        <v>652</v>
      </c>
      <c r="D134" s="247"/>
      <c r="E134" s="247"/>
      <c r="F134" s="268" t="s">
        <v>631</v>
      </c>
      <c r="G134" s="247"/>
      <c r="H134" s="247" t="s">
        <v>664</v>
      </c>
      <c r="I134" s="247" t="s">
        <v>627</v>
      </c>
      <c r="J134" s="247">
        <v>50</v>
      </c>
      <c r="K134" s="290"/>
    </row>
    <row r="135" spans="2:11" ht="15" customHeight="1">
      <c r="B135" s="288"/>
      <c r="C135" s="247" t="s">
        <v>112</v>
      </c>
      <c r="D135" s="247"/>
      <c r="E135" s="247"/>
      <c r="F135" s="268" t="s">
        <v>631</v>
      </c>
      <c r="G135" s="247"/>
      <c r="H135" s="247" t="s">
        <v>677</v>
      </c>
      <c r="I135" s="247" t="s">
        <v>627</v>
      </c>
      <c r="J135" s="247">
        <v>255</v>
      </c>
      <c r="K135" s="290"/>
    </row>
    <row r="136" spans="2:11" ht="15" customHeight="1">
      <c r="B136" s="288"/>
      <c r="C136" s="247" t="s">
        <v>654</v>
      </c>
      <c r="D136" s="247"/>
      <c r="E136" s="247"/>
      <c r="F136" s="268" t="s">
        <v>625</v>
      </c>
      <c r="G136" s="247"/>
      <c r="H136" s="247" t="s">
        <v>678</v>
      </c>
      <c r="I136" s="247" t="s">
        <v>656</v>
      </c>
      <c r="J136" s="247"/>
      <c r="K136" s="290"/>
    </row>
    <row r="137" spans="2:11" ht="15" customHeight="1">
      <c r="B137" s="288"/>
      <c r="C137" s="247" t="s">
        <v>657</v>
      </c>
      <c r="D137" s="247"/>
      <c r="E137" s="247"/>
      <c r="F137" s="268" t="s">
        <v>625</v>
      </c>
      <c r="G137" s="247"/>
      <c r="H137" s="247" t="s">
        <v>679</v>
      </c>
      <c r="I137" s="247" t="s">
        <v>659</v>
      </c>
      <c r="J137" s="247"/>
      <c r="K137" s="290"/>
    </row>
    <row r="138" spans="2:11" ht="15" customHeight="1">
      <c r="B138" s="288"/>
      <c r="C138" s="247" t="s">
        <v>660</v>
      </c>
      <c r="D138" s="247"/>
      <c r="E138" s="247"/>
      <c r="F138" s="268" t="s">
        <v>625</v>
      </c>
      <c r="G138" s="247"/>
      <c r="H138" s="247" t="s">
        <v>660</v>
      </c>
      <c r="I138" s="247" t="s">
        <v>659</v>
      </c>
      <c r="J138" s="247"/>
      <c r="K138" s="290"/>
    </row>
    <row r="139" spans="2:11" ht="15" customHeight="1">
      <c r="B139" s="288"/>
      <c r="C139" s="247" t="s">
        <v>38</v>
      </c>
      <c r="D139" s="247"/>
      <c r="E139" s="247"/>
      <c r="F139" s="268" t="s">
        <v>625</v>
      </c>
      <c r="G139" s="247"/>
      <c r="H139" s="247" t="s">
        <v>680</v>
      </c>
      <c r="I139" s="247" t="s">
        <v>659</v>
      </c>
      <c r="J139" s="247"/>
      <c r="K139" s="290"/>
    </row>
    <row r="140" spans="2:11" ht="15" customHeight="1">
      <c r="B140" s="288"/>
      <c r="C140" s="247" t="s">
        <v>681</v>
      </c>
      <c r="D140" s="247"/>
      <c r="E140" s="247"/>
      <c r="F140" s="268" t="s">
        <v>625</v>
      </c>
      <c r="G140" s="247"/>
      <c r="H140" s="247" t="s">
        <v>682</v>
      </c>
      <c r="I140" s="247" t="s">
        <v>659</v>
      </c>
      <c r="J140" s="247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1"/>
      <c r="C142" s="241"/>
      <c r="D142" s="241"/>
      <c r="E142" s="241"/>
      <c r="F142" s="280"/>
      <c r="G142" s="241"/>
      <c r="H142" s="241"/>
      <c r="I142" s="241"/>
      <c r="J142" s="241"/>
      <c r="K142" s="241"/>
    </row>
    <row r="143" spans="2:11" ht="18.75" customHeight="1"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</row>
    <row r="144" spans="2:11" ht="7.5" customHeight="1">
      <c r="B144" s="255"/>
      <c r="C144" s="256"/>
      <c r="D144" s="256"/>
      <c r="E144" s="256"/>
      <c r="F144" s="256"/>
      <c r="G144" s="256"/>
      <c r="H144" s="256"/>
      <c r="I144" s="256"/>
      <c r="J144" s="256"/>
      <c r="K144" s="257"/>
    </row>
    <row r="145" spans="2:11" ht="45" customHeight="1">
      <c r="B145" s="258"/>
      <c r="C145" s="259" t="s">
        <v>683</v>
      </c>
      <c r="D145" s="259"/>
      <c r="E145" s="259"/>
      <c r="F145" s="259"/>
      <c r="G145" s="259"/>
      <c r="H145" s="259"/>
      <c r="I145" s="259"/>
      <c r="J145" s="259"/>
      <c r="K145" s="260"/>
    </row>
    <row r="146" spans="2:11" ht="17.25" customHeight="1">
      <c r="B146" s="258"/>
      <c r="C146" s="261" t="s">
        <v>619</v>
      </c>
      <c r="D146" s="261"/>
      <c r="E146" s="261"/>
      <c r="F146" s="261" t="s">
        <v>620</v>
      </c>
      <c r="G146" s="262"/>
      <c r="H146" s="261" t="s">
        <v>107</v>
      </c>
      <c r="I146" s="261" t="s">
        <v>57</v>
      </c>
      <c r="J146" s="261" t="s">
        <v>621</v>
      </c>
      <c r="K146" s="260"/>
    </row>
    <row r="147" spans="2:11" ht="17.25" customHeight="1">
      <c r="B147" s="258"/>
      <c r="C147" s="263" t="s">
        <v>622</v>
      </c>
      <c r="D147" s="263"/>
      <c r="E147" s="263"/>
      <c r="F147" s="264" t="s">
        <v>623</v>
      </c>
      <c r="G147" s="265"/>
      <c r="H147" s="263"/>
      <c r="I147" s="263"/>
      <c r="J147" s="263" t="s">
        <v>624</v>
      </c>
      <c r="K147" s="260"/>
    </row>
    <row r="148" spans="2:11" ht="5.25" customHeight="1">
      <c r="B148" s="269"/>
      <c r="C148" s="266"/>
      <c r="D148" s="266"/>
      <c r="E148" s="266"/>
      <c r="F148" s="266"/>
      <c r="G148" s="267"/>
      <c r="H148" s="266"/>
      <c r="I148" s="266"/>
      <c r="J148" s="266"/>
      <c r="K148" s="290"/>
    </row>
    <row r="149" spans="2:11" ht="15" customHeight="1">
      <c r="B149" s="269"/>
      <c r="C149" s="294" t="s">
        <v>628</v>
      </c>
      <c r="D149" s="247"/>
      <c r="E149" s="247"/>
      <c r="F149" s="295" t="s">
        <v>625</v>
      </c>
      <c r="G149" s="247"/>
      <c r="H149" s="294" t="s">
        <v>664</v>
      </c>
      <c r="I149" s="294" t="s">
        <v>627</v>
      </c>
      <c r="J149" s="294">
        <v>120</v>
      </c>
      <c r="K149" s="290"/>
    </row>
    <row r="150" spans="2:11" ht="15" customHeight="1">
      <c r="B150" s="269"/>
      <c r="C150" s="294" t="s">
        <v>673</v>
      </c>
      <c r="D150" s="247"/>
      <c r="E150" s="247"/>
      <c r="F150" s="295" t="s">
        <v>625</v>
      </c>
      <c r="G150" s="247"/>
      <c r="H150" s="294" t="s">
        <v>684</v>
      </c>
      <c r="I150" s="294" t="s">
        <v>627</v>
      </c>
      <c r="J150" s="294" t="s">
        <v>675</v>
      </c>
      <c r="K150" s="290"/>
    </row>
    <row r="151" spans="2:11" ht="15" customHeight="1">
      <c r="B151" s="269"/>
      <c r="C151" s="294" t="s">
        <v>574</v>
      </c>
      <c r="D151" s="247"/>
      <c r="E151" s="247"/>
      <c r="F151" s="295" t="s">
        <v>625</v>
      </c>
      <c r="G151" s="247"/>
      <c r="H151" s="294" t="s">
        <v>685</v>
      </c>
      <c r="I151" s="294" t="s">
        <v>627</v>
      </c>
      <c r="J151" s="294" t="s">
        <v>675</v>
      </c>
      <c r="K151" s="290"/>
    </row>
    <row r="152" spans="2:11" ht="15" customHeight="1">
      <c r="B152" s="269"/>
      <c r="C152" s="294" t="s">
        <v>630</v>
      </c>
      <c r="D152" s="247"/>
      <c r="E152" s="247"/>
      <c r="F152" s="295" t="s">
        <v>631</v>
      </c>
      <c r="G152" s="247"/>
      <c r="H152" s="294" t="s">
        <v>664</v>
      </c>
      <c r="I152" s="294" t="s">
        <v>627</v>
      </c>
      <c r="J152" s="294">
        <v>50</v>
      </c>
      <c r="K152" s="290"/>
    </row>
    <row r="153" spans="2:11" ht="15" customHeight="1">
      <c r="B153" s="269"/>
      <c r="C153" s="294" t="s">
        <v>633</v>
      </c>
      <c r="D153" s="247"/>
      <c r="E153" s="247"/>
      <c r="F153" s="295" t="s">
        <v>625</v>
      </c>
      <c r="G153" s="247"/>
      <c r="H153" s="294" t="s">
        <v>664</v>
      </c>
      <c r="I153" s="294" t="s">
        <v>635</v>
      </c>
      <c r="J153" s="294"/>
      <c r="K153" s="290"/>
    </row>
    <row r="154" spans="2:11" ht="15" customHeight="1">
      <c r="B154" s="269"/>
      <c r="C154" s="294" t="s">
        <v>644</v>
      </c>
      <c r="D154" s="247"/>
      <c r="E154" s="247"/>
      <c r="F154" s="295" t="s">
        <v>631</v>
      </c>
      <c r="G154" s="247"/>
      <c r="H154" s="294" t="s">
        <v>664</v>
      </c>
      <c r="I154" s="294" t="s">
        <v>627</v>
      </c>
      <c r="J154" s="294">
        <v>50</v>
      </c>
      <c r="K154" s="290"/>
    </row>
    <row r="155" spans="2:11" ht="15" customHeight="1">
      <c r="B155" s="269"/>
      <c r="C155" s="294" t="s">
        <v>652</v>
      </c>
      <c r="D155" s="247"/>
      <c r="E155" s="247"/>
      <c r="F155" s="295" t="s">
        <v>631</v>
      </c>
      <c r="G155" s="247"/>
      <c r="H155" s="294" t="s">
        <v>664</v>
      </c>
      <c r="I155" s="294" t="s">
        <v>627</v>
      </c>
      <c r="J155" s="294">
        <v>50</v>
      </c>
      <c r="K155" s="290"/>
    </row>
    <row r="156" spans="2:11" ht="15" customHeight="1">
      <c r="B156" s="269"/>
      <c r="C156" s="294" t="s">
        <v>650</v>
      </c>
      <c r="D156" s="247"/>
      <c r="E156" s="247"/>
      <c r="F156" s="295" t="s">
        <v>631</v>
      </c>
      <c r="G156" s="247"/>
      <c r="H156" s="294" t="s">
        <v>664</v>
      </c>
      <c r="I156" s="294" t="s">
        <v>627</v>
      </c>
      <c r="J156" s="294">
        <v>50</v>
      </c>
      <c r="K156" s="290"/>
    </row>
    <row r="157" spans="2:11" ht="15" customHeight="1">
      <c r="B157" s="269"/>
      <c r="C157" s="294" t="s">
        <v>86</v>
      </c>
      <c r="D157" s="247"/>
      <c r="E157" s="247"/>
      <c r="F157" s="295" t="s">
        <v>625</v>
      </c>
      <c r="G157" s="247"/>
      <c r="H157" s="294" t="s">
        <v>686</v>
      </c>
      <c r="I157" s="294" t="s">
        <v>627</v>
      </c>
      <c r="J157" s="294" t="s">
        <v>687</v>
      </c>
      <c r="K157" s="290"/>
    </row>
    <row r="158" spans="2:11" ht="15" customHeight="1">
      <c r="B158" s="269"/>
      <c r="C158" s="294" t="s">
        <v>688</v>
      </c>
      <c r="D158" s="247"/>
      <c r="E158" s="247"/>
      <c r="F158" s="295" t="s">
        <v>625</v>
      </c>
      <c r="G158" s="247"/>
      <c r="H158" s="294" t="s">
        <v>689</v>
      </c>
      <c r="I158" s="294" t="s">
        <v>659</v>
      </c>
      <c r="J158" s="294"/>
      <c r="K158" s="290"/>
    </row>
    <row r="159" spans="2:11" ht="15" customHeight="1">
      <c r="B159" s="296"/>
      <c r="C159" s="278"/>
      <c r="D159" s="278"/>
      <c r="E159" s="278"/>
      <c r="F159" s="278"/>
      <c r="G159" s="278"/>
      <c r="H159" s="278"/>
      <c r="I159" s="278"/>
      <c r="J159" s="278"/>
      <c r="K159" s="297"/>
    </row>
    <row r="160" spans="2:11" ht="18.75" customHeight="1">
      <c r="B160" s="241"/>
      <c r="C160" s="247"/>
      <c r="D160" s="247"/>
      <c r="E160" s="247"/>
      <c r="F160" s="268"/>
      <c r="G160" s="247"/>
      <c r="H160" s="247"/>
      <c r="I160" s="247"/>
      <c r="J160" s="247"/>
      <c r="K160" s="241"/>
    </row>
    <row r="161" spans="2:11" ht="18.75" customHeight="1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2:11" ht="7.5" customHeight="1">
      <c r="B162" s="230"/>
      <c r="C162" s="231"/>
      <c r="D162" s="231"/>
      <c r="E162" s="231"/>
      <c r="F162" s="231"/>
      <c r="G162" s="231"/>
      <c r="H162" s="231"/>
      <c r="I162" s="231"/>
      <c r="J162" s="231"/>
      <c r="K162" s="232"/>
    </row>
    <row r="163" spans="2:11" ht="45" customHeight="1">
      <c r="B163" s="234"/>
      <c r="C163" s="235" t="s">
        <v>690</v>
      </c>
      <c r="D163" s="235"/>
      <c r="E163" s="235"/>
      <c r="F163" s="235"/>
      <c r="G163" s="235"/>
      <c r="H163" s="235"/>
      <c r="I163" s="235"/>
      <c r="J163" s="235"/>
      <c r="K163" s="236"/>
    </row>
    <row r="164" spans="2:11" ht="17.25" customHeight="1">
      <c r="B164" s="234"/>
      <c r="C164" s="261" t="s">
        <v>619</v>
      </c>
      <c r="D164" s="261"/>
      <c r="E164" s="261"/>
      <c r="F164" s="261" t="s">
        <v>620</v>
      </c>
      <c r="G164" s="298"/>
      <c r="H164" s="299" t="s">
        <v>107</v>
      </c>
      <c r="I164" s="299" t="s">
        <v>57</v>
      </c>
      <c r="J164" s="261" t="s">
        <v>621</v>
      </c>
      <c r="K164" s="236"/>
    </row>
    <row r="165" spans="2:11" ht="17.25" customHeight="1">
      <c r="B165" s="237"/>
      <c r="C165" s="263" t="s">
        <v>622</v>
      </c>
      <c r="D165" s="263"/>
      <c r="E165" s="263"/>
      <c r="F165" s="264" t="s">
        <v>623</v>
      </c>
      <c r="G165" s="300"/>
      <c r="H165" s="301"/>
      <c r="I165" s="301"/>
      <c r="J165" s="263" t="s">
        <v>624</v>
      </c>
      <c r="K165" s="239"/>
    </row>
    <row r="166" spans="2:11" ht="5.25" customHeight="1">
      <c r="B166" s="269"/>
      <c r="C166" s="266"/>
      <c r="D166" s="266"/>
      <c r="E166" s="266"/>
      <c r="F166" s="266"/>
      <c r="G166" s="267"/>
      <c r="H166" s="266"/>
      <c r="I166" s="266"/>
      <c r="J166" s="266"/>
      <c r="K166" s="290"/>
    </row>
    <row r="167" spans="2:11" ht="15" customHeight="1">
      <c r="B167" s="269"/>
      <c r="C167" s="247" t="s">
        <v>628</v>
      </c>
      <c r="D167" s="247"/>
      <c r="E167" s="247"/>
      <c r="F167" s="268" t="s">
        <v>625</v>
      </c>
      <c r="G167" s="247"/>
      <c r="H167" s="247" t="s">
        <v>664</v>
      </c>
      <c r="I167" s="247" t="s">
        <v>627</v>
      </c>
      <c r="J167" s="247">
        <v>120</v>
      </c>
      <c r="K167" s="290"/>
    </row>
    <row r="168" spans="2:11" ht="15" customHeight="1">
      <c r="B168" s="269"/>
      <c r="C168" s="247" t="s">
        <v>673</v>
      </c>
      <c r="D168" s="247"/>
      <c r="E168" s="247"/>
      <c r="F168" s="268" t="s">
        <v>625</v>
      </c>
      <c r="G168" s="247"/>
      <c r="H168" s="247" t="s">
        <v>674</v>
      </c>
      <c r="I168" s="247" t="s">
        <v>627</v>
      </c>
      <c r="J168" s="247" t="s">
        <v>675</v>
      </c>
      <c r="K168" s="290"/>
    </row>
    <row r="169" spans="2:11" ht="15" customHeight="1">
      <c r="B169" s="269"/>
      <c r="C169" s="247" t="s">
        <v>574</v>
      </c>
      <c r="D169" s="247"/>
      <c r="E169" s="247"/>
      <c r="F169" s="268" t="s">
        <v>625</v>
      </c>
      <c r="G169" s="247"/>
      <c r="H169" s="247" t="s">
        <v>691</v>
      </c>
      <c r="I169" s="247" t="s">
        <v>627</v>
      </c>
      <c r="J169" s="247" t="s">
        <v>675</v>
      </c>
      <c r="K169" s="290"/>
    </row>
    <row r="170" spans="2:11" ht="15" customHeight="1">
      <c r="B170" s="269"/>
      <c r="C170" s="247" t="s">
        <v>630</v>
      </c>
      <c r="D170" s="247"/>
      <c r="E170" s="247"/>
      <c r="F170" s="268" t="s">
        <v>631</v>
      </c>
      <c r="G170" s="247"/>
      <c r="H170" s="247" t="s">
        <v>691</v>
      </c>
      <c r="I170" s="247" t="s">
        <v>627</v>
      </c>
      <c r="J170" s="247">
        <v>50</v>
      </c>
      <c r="K170" s="290"/>
    </row>
    <row r="171" spans="2:11" ht="15" customHeight="1">
      <c r="B171" s="269"/>
      <c r="C171" s="247" t="s">
        <v>633</v>
      </c>
      <c r="D171" s="247"/>
      <c r="E171" s="247"/>
      <c r="F171" s="268" t="s">
        <v>625</v>
      </c>
      <c r="G171" s="247"/>
      <c r="H171" s="247" t="s">
        <v>691</v>
      </c>
      <c r="I171" s="247" t="s">
        <v>635</v>
      </c>
      <c r="J171" s="247"/>
      <c r="K171" s="290"/>
    </row>
    <row r="172" spans="2:11" ht="15" customHeight="1">
      <c r="B172" s="269"/>
      <c r="C172" s="247" t="s">
        <v>644</v>
      </c>
      <c r="D172" s="247"/>
      <c r="E172" s="247"/>
      <c r="F172" s="268" t="s">
        <v>631</v>
      </c>
      <c r="G172" s="247"/>
      <c r="H172" s="247" t="s">
        <v>691</v>
      </c>
      <c r="I172" s="247" t="s">
        <v>627</v>
      </c>
      <c r="J172" s="247">
        <v>50</v>
      </c>
      <c r="K172" s="290"/>
    </row>
    <row r="173" spans="2:11" ht="15" customHeight="1">
      <c r="B173" s="269"/>
      <c r="C173" s="247" t="s">
        <v>652</v>
      </c>
      <c r="D173" s="247"/>
      <c r="E173" s="247"/>
      <c r="F173" s="268" t="s">
        <v>631</v>
      </c>
      <c r="G173" s="247"/>
      <c r="H173" s="247" t="s">
        <v>691</v>
      </c>
      <c r="I173" s="247" t="s">
        <v>627</v>
      </c>
      <c r="J173" s="247">
        <v>50</v>
      </c>
      <c r="K173" s="290"/>
    </row>
    <row r="174" spans="2:11" ht="15" customHeight="1">
      <c r="B174" s="269"/>
      <c r="C174" s="247" t="s">
        <v>650</v>
      </c>
      <c r="D174" s="247"/>
      <c r="E174" s="247"/>
      <c r="F174" s="268" t="s">
        <v>631</v>
      </c>
      <c r="G174" s="247"/>
      <c r="H174" s="247" t="s">
        <v>691</v>
      </c>
      <c r="I174" s="247" t="s">
        <v>627</v>
      </c>
      <c r="J174" s="247">
        <v>50</v>
      </c>
      <c r="K174" s="290"/>
    </row>
    <row r="175" spans="2:11" ht="15" customHeight="1">
      <c r="B175" s="269"/>
      <c r="C175" s="247" t="s">
        <v>106</v>
      </c>
      <c r="D175" s="247"/>
      <c r="E175" s="247"/>
      <c r="F175" s="268" t="s">
        <v>625</v>
      </c>
      <c r="G175" s="247"/>
      <c r="H175" s="247" t="s">
        <v>692</v>
      </c>
      <c r="I175" s="247" t="s">
        <v>693</v>
      </c>
      <c r="J175" s="247"/>
      <c r="K175" s="290"/>
    </row>
    <row r="176" spans="2:11" ht="15" customHeight="1">
      <c r="B176" s="269"/>
      <c r="C176" s="247" t="s">
        <v>57</v>
      </c>
      <c r="D176" s="247"/>
      <c r="E176" s="247"/>
      <c r="F176" s="268" t="s">
        <v>625</v>
      </c>
      <c r="G176" s="247"/>
      <c r="H176" s="247" t="s">
        <v>694</v>
      </c>
      <c r="I176" s="247" t="s">
        <v>695</v>
      </c>
      <c r="J176" s="247">
        <v>1</v>
      </c>
      <c r="K176" s="290"/>
    </row>
    <row r="177" spans="2:11" ht="15" customHeight="1">
      <c r="B177" s="269"/>
      <c r="C177" s="247" t="s">
        <v>53</v>
      </c>
      <c r="D177" s="247"/>
      <c r="E177" s="247"/>
      <c r="F177" s="268" t="s">
        <v>625</v>
      </c>
      <c r="G177" s="247"/>
      <c r="H177" s="247" t="s">
        <v>696</v>
      </c>
      <c r="I177" s="247" t="s">
        <v>627</v>
      </c>
      <c r="J177" s="247">
        <v>20</v>
      </c>
      <c r="K177" s="290"/>
    </row>
    <row r="178" spans="2:11" ht="15" customHeight="1">
      <c r="B178" s="269"/>
      <c r="C178" s="247" t="s">
        <v>107</v>
      </c>
      <c r="D178" s="247"/>
      <c r="E178" s="247"/>
      <c r="F178" s="268" t="s">
        <v>625</v>
      </c>
      <c r="G178" s="247"/>
      <c r="H178" s="247" t="s">
        <v>697</v>
      </c>
      <c r="I178" s="247" t="s">
        <v>627</v>
      </c>
      <c r="J178" s="247">
        <v>255</v>
      </c>
      <c r="K178" s="290"/>
    </row>
    <row r="179" spans="2:11" ht="15" customHeight="1">
      <c r="B179" s="269"/>
      <c r="C179" s="247" t="s">
        <v>108</v>
      </c>
      <c r="D179" s="247"/>
      <c r="E179" s="247"/>
      <c r="F179" s="268" t="s">
        <v>625</v>
      </c>
      <c r="G179" s="247"/>
      <c r="H179" s="247" t="s">
        <v>590</v>
      </c>
      <c r="I179" s="247" t="s">
        <v>627</v>
      </c>
      <c r="J179" s="247">
        <v>10</v>
      </c>
      <c r="K179" s="290"/>
    </row>
    <row r="180" spans="2:11" ht="15" customHeight="1">
      <c r="B180" s="269"/>
      <c r="C180" s="247" t="s">
        <v>109</v>
      </c>
      <c r="D180" s="247"/>
      <c r="E180" s="247"/>
      <c r="F180" s="268" t="s">
        <v>625</v>
      </c>
      <c r="G180" s="247"/>
      <c r="H180" s="247" t="s">
        <v>698</v>
      </c>
      <c r="I180" s="247" t="s">
        <v>659</v>
      </c>
      <c r="J180" s="247"/>
      <c r="K180" s="290"/>
    </row>
    <row r="181" spans="2:11" ht="15" customHeight="1">
      <c r="B181" s="269"/>
      <c r="C181" s="247" t="s">
        <v>699</v>
      </c>
      <c r="D181" s="247"/>
      <c r="E181" s="247"/>
      <c r="F181" s="268" t="s">
        <v>625</v>
      </c>
      <c r="G181" s="247"/>
      <c r="H181" s="247" t="s">
        <v>700</v>
      </c>
      <c r="I181" s="247" t="s">
        <v>659</v>
      </c>
      <c r="J181" s="247"/>
      <c r="K181" s="290"/>
    </row>
    <row r="182" spans="2:11" ht="15" customHeight="1">
      <c r="B182" s="269"/>
      <c r="C182" s="247" t="s">
        <v>688</v>
      </c>
      <c r="D182" s="247"/>
      <c r="E182" s="247"/>
      <c r="F182" s="268" t="s">
        <v>625</v>
      </c>
      <c r="G182" s="247"/>
      <c r="H182" s="247" t="s">
        <v>701</v>
      </c>
      <c r="I182" s="247" t="s">
        <v>659</v>
      </c>
      <c r="J182" s="247"/>
      <c r="K182" s="290"/>
    </row>
    <row r="183" spans="2:11" ht="15" customHeight="1">
      <c r="B183" s="269"/>
      <c r="C183" s="247" t="s">
        <v>111</v>
      </c>
      <c r="D183" s="247"/>
      <c r="E183" s="247"/>
      <c r="F183" s="268" t="s">
        <v>631</v>
      </c>
      <c r="G183" s="247"/>
      <c r="H183" s="247" t="s">
        <v>702</v>
      </c>
      <c r="I183" s="247" t="s">
        <v>627</v>
      </c>
      <c r="J183" s="247">
        <v>50</v>
      </c>
      <c r="K183" s="290"/>
    </row>
    <row r="184" spans="2:11" ht="15" customHeight="1">
      <c r="B184" s="269"/>
      <c r="C184" s="247" t="s">
        <v>703</v>
      </c>
      <c r="D184" s="247"/>
      <c r="E184" s="247"/>
      <c r="F184" s="268" t="s">
        <v>631</v>
      </c>
      <c r="G184" s="247"/>
      <c r="H184" s="247" t="s">
        <v>704</v>
      </c>
      <c r="I184" s="247" t="s">
        <v>705</v>
      </c>
      <c r="J184" s="247"/>
      <c r="K184" s="290"/>
    </row>
    <row r="185" spans="2:11" ht="15" customHeight="1">
      <c r="B185" s="269"/>
      <c r="C185" s="247" t="s">
        <v>706</v>
      </c>
      <c r="D185" s="247"/>
      <c r="E185" s="247"/>
      <c r="F185" s="268" t="s">
        <v>631</v>
      </c>
      <c r="G185" s="247"/>
      <c r="H185" s="247" t="s">
        <v>707</v>
      </c>
      <c r="I185" s="247" t="s">
        <v>705</v>
      </c>
      <c r="J185" s="247"/>
      <c r="K185" s="290"/>
    </row>
    <row r="186" spans="2:11" ht="15" customHeight="1">
      <c r="B186" s="269"/>
      <c r="C186" s="247" t="s">
        <v>708</v>
      </c>
      <c r="D186" s="247"/>
      <c r="E186" s="247"/>
      <c r="F186" s="268" t="s">
        <v>631</v>
      </c>
      <c r="G186" s="247"/>
      <c r="H186" s="247" t="s">
        <v>709</v>
      </c>
      <c r="I186" s="247" t="s">
        <v>705</v>
      </c>
      <c r="J186" s="247"/>
      <c r="K186" s="290"/>
    </row>
    <row r="187" spans="2:11" ht="15" customHeight="1">
      <c r="B187" s="269"/>
      <c r="C187" s="253" t="s">
        <v>710</v>
      </c>
      <c r="D187" s="247"/>
      <c r="E187" s="247"/>
      <c r="F187" s="268" t="s">
        <v>631</v>
      </c>
      <c r="G187" s="247"/>
      <c r="H187" s="247" t="s">
        <v>711</v>
      </c>
      <c r="I187" s="247" t="s">
        <v>712</v>
      </c>
      <c r="J187" s="302" t="s">
        <v>713</v>
      </c>
      <c r="K187" s="290"/>
    </row>
    <row r="188" spans="2:11" ht="15" customHeight="1">
      <c r="B188" s="296"/>
      <c r="C188" s="303"/>
      <c r="D188" s="278"/>
      <c r="E188" s="278"/>
      <c r="F188" s="278"/>
      <c r="G188" s="278"/>
      <c r="H188" s="278"/>
      <c r="I188" s="278"/>
      <c r="J188" s="278"/>
      <c r="K188" s="297"/>
    </row>
    <row r="189" spans="2:11" ht="18.75" customHeight="1">
      <c r="B189" s="304"/>
      <c r="C189" s="305"/>
      <c r="D189" s="305"/>
      <c r="E189" s="305"/>
      <c r="F189" s="306"/>
      <c r="G189" s="247"/>
      <c r="H189" s="247"/>
      <c r="I189" s="247"/>
      <c r="J189" s="247"/>
      <c r="K189" s="241"/>
    </row>
    <row r="190" spans="2:11" ht="18.75" customHeight="1">
      <c r="B190" s="241"/>
      <c r="C190" s="247"/>
      <c r="D190" s="247"/>
      <c r="E190" s="247"/>
      <c r="F190" s="268"/>
      <c r="G190" s="247"/>
      <c r="H190" s="247"/>
      <c r="I190" s="247"/>
      <c r="J190" s="247"/>
      <c r="K190" s="241"/>
    </row>
    <row r="191" spans="2:11" ht="18.75" customHeight="1">
      <c r="B191" s="254"/>
      <c r="C191" s="254"/>
      <c r="D191" s="254"/>
      <c r="E191" s="254"/>
      <c r="F191" s="254"/>
      <c r="G191" s="254"/>
      <c r="H191" s="254"/>
      <c r="I191" s="254"/>
      <c r="J191" s="254"/>
      <c r="K191" s="254"/>
    </row>
    <row r="192" spans="2:11" ht="12.75">
      <c r="B192" s="230"/>
      <c r="C192" s="231"/>
      <c r="D192" s="231"/>
      <c r="E192" s="231"/>
      <c r="F192" s="231"/>
      <c r="G192" s="231"/>
      <c r="H192" s="231"/>
      <c r="I192" s="231"/>
      <c r="J192" s="231"/>
      <c r="K192" s="232"/>
    </row>
    <row r="193" spans="2:11" ht="12.75" customHeight="1">
      <c r="B193" s="234"/>
      <c r="C193" s="235" t="s">
        <v>714</v>
      </c>
      <c r="D193" s="235"/>
      <c r="E193" s="235"/>
      <c r="F193" s="235"/>
      <c r="G193" s="235"/>
      <c r="H193" s="235"/>
      <c r="I193" s="235"/>
      <c r="J193" s="235"/>
      <c r="K193" s="236"/>
    </row>
    <row r="194" spans="2:11" ht="25.5" customHeight="1">
      <c r="B194" s="234"/>
      <c r="C194" s="307" t="s">
        <v>715</v>
      </c>
      <c r="D194" s="307"/>
      <c r="E194" s="307"/>
      <c r="F194" s="307" t="s">
        <v>716</v>
      </c>
      <c r="G194" s="308"/>
      <c r="H194" s="307" t="s">
        <v>717</v>
      </c>
      <c r="I194" s="307"/>
      <c r="J194" s="307"/>
      <c r="K194" s="236"/>
    </row>
    <row r="195" spans="2:11" ht="5.25" customHeight="1">
      <c r="B195" s="269"/>
      <c r="C195" s="266"/>
      <c r="D195" s="266"/>
      <c r="E195" s="266"/>
      <c r="F195" s="266"/>
      <c r="G195" s="247"/>
      <c r="H195" s="266"/>
      <c r="I195" s="266"/>
      <c r="J195" s="266"/>
      <c r="K195" s="290"/>
    </row>
    <row r="196" spans="2:11" ht="15" customHeight="1">
      <c r="B196" s="269"/>
      <c r="C196" s="247" t="s">
        <v>718</v>
      </c>
      <c r="D196" s="247"/>
      <c r="E196" s="247"/>
      <c r="F196" s="268" t="s">
        <v>43</v>
      </c>
      <c r="G196" s="247"/>
      <c r="H196" s="247" t="s">
        <v>719</v>
      </c>
      <c r="I196" s="247"/>
      <c r="J196" s="247"/>
      <c r="K196" s="290"/>
    </row>
    <row r="197" spans="2:11" ht="15" customHeight="1">
      <c r="B197" s="269"/>
      <c r="C197" s="275"/>
      <c r="D197" s="247"/>
      <c r="E197" s="247"/>
      <c r="F197" s="268" t="s">
        <v>44</v>
      </c>
      <c r="G197" s="247"/>
      <c r="H197" s="247" t="s">
        <v>720</v>
      </c>
      <c r="I197" s="247"/>
      <c r="J197" s="247"/>
      <c r="K197" s="290"/>
    </row>
    <row r="198" spans="2:11" ht="15" customHeight="1">
      <c r="B198" s="269"/>
      <c r="C198" s="275"/>
      <c r="D198" s="247"/>
      <c r="E198" s="247"/>
      <c r="F198" s="268" t="s">
        <v>47</v>
      </c>
      <c r="G198" s="247"/>
      <c r="H198" s="247" t="s">
        <v>721</v>
      </c>
      <c r="I198" s="247"/>
      <c r="J198" s="247"/>
      <c r="K198" s="290"/>
    </row>
    <row r="199" spans="2:11" ht="15" customHeight="1">
      <c r="B199" s="269"/>
      <c r="C199" s="247"/>
      <c r="D199" s="247"/>
      <c r="E199" s="247"/>
      <c r="F199" s="268" t="s">
        <v>45</v>
      </c>
      <c r="G199" s="247"/>
      <c r="H199" s="247" t="s">
        <v>722</v>
      </c>
      <c r="I199" s="247"/>
      <c r="J199" s="247"/>
      <c r="K199" s="290"/>
    </row>
    <row r="200" spans="2:11" ht="15" customHeight="1">
      <c r="B200" s="269"/>
      <c r="C200" s="247"/>
      <c r="D200" s="247"/>
      <c r="E200" s="247"/>
      <c r="F200" s="268" t="s">
        <v>46</v>
      </c>
      <c r="G200" s="247"/>
      <c r="H200" s="247" t="s">
        <v>723</v>
      </c>
      <c r="I200" s="247"/>
      <c r="J200" s="247"/>
      <c r="K200" s="290"/>
    </row>
    <row r="201" spans="2:11" ht="15" customHeight="1">
      <c r="B201" s="269"/>
      <c r="C201" s="247"/>
      <c r="D201" s="247"/>
      <c r="E201" s="247"/>
      <c r="F201" s="268"/>
      <c r="G201" s="247"/>
      <c r="H201" s="247"/>
      <c r="I201" s="247"/>
      <c r="J201" s="247"/>
      <c r="K201" s="290"/>
    </row>
    <row r="202" spans="2:11" ht="15" customHeight="1">
      <c r="B202" s="269"/>
      <c r="C202" s="247" t="s">
        <v>671</v>
      </c>
      <c r="D202" s="247"/>
      <c r="E202" s="247"/>
      <c r="F202" s="268" t="s">
        <v>76</v>
      </c>
      <c r="G202" s="247"/>
      <c r="H202" s="247" t="s">
        <v>724</v>
      </c>
      <c r="I202" s="247"/>
      <c r="J202" s="247"/>
      <c r="K202" s="290"/>
    </row>
    <row r="203" spans="2:11" ht="15" customHeight="1">
      <c r="B203" s="269"/>
      <c r="C203" s="275"/>
      <c r="D203" s="247"/>
      <c r="E203" s="247"/>
      <c r="F203" s="268" t="s">
        <v>568</v>
      </c>
      <c r="G203" s="247"/>
      <c r="H203" s="247" t="s">
        <v>569</v>
      </c>
      <c r="I203" s="247"/>
      <c r="J203" s="247"/>
      <c r="K203" s="290"/>
    </row>
    <row r="204" spans="2:11" ht="15" customHeight="1">
      <c r="B204" s="269"/>
      <c r="C204" s="247"/>
      <c r="D204" s="247"/>
      <c r="E204" s="247"/>
      <c r="F204" s="268" t="s">
        <v>566</v>
      </c>
      <c r="G204" s="247"/>
      <c r="H204" s="247" t="s">
        <v>725</v>
      </c>
      <c r="I204" s="247"/>
      <c r="J204" s="247"/>
      <c r="K204" s="290"/>
    </row>
    <row r="205" spans="2:11" ht="15" customHeight="1">
      <c r="B205" s="309"/>
      <c r="C205" s="275"/>
      <c r="D205" s="275"/>
      <c r="E205" s="275"/>
      <c r="F205" s="268" t="s">
        <v>570</v>
      </c>
      <c r="G205" s="253"/>
      <c r="H205" s="294" t="s">
        <v>571</v>
      </c>
      <c r="I205" s="294"/>
      <c r="J205" s="294"/>
      <c r="K205" s="310"/>
    </row>
    <row r="206" spans="2:11" ht="15" customHeight="1">
      <c r="B206" s="309"/>
      <c r="C206" s="275"/>
      <c r="D206" s="275"/>
      <c r="E206" s="275"/>
      <c r="F206" s="268" t="s">
        <v>572</v>
      </c>
      <c r="G206" s="253"/>
      <c r="H206" s="294" t="s">
        <v>726</v>
      </c>
      <c r="I206" s="294"/>
      <c r="J206" s="294"/>
      <c r="K206" s="310"/>
    </row>
    <row r="207" spans="2:11" ht="15" customHeight="1">
      <c r="B207" s="309"/>
      <c r="C207" s="275"/>
      <c r="D207" s="275"/>
      <c r="E207" s="275"/>
      <c r="F207" s="311"/>
      <c r="G207" s="253"/>
      <c r="H207" s="312"/>
      <c r="I207" s="312"/>
      <c r="J207" s="312"/>
      <c r="K207" s="310"/>
    </row>
    <row r="208" spans="2:11" ht="15" customHeight="1">
      <c r="B208" s="309"/>
      <c r="C208" s="247" t="s">
        <v>695</v>
      </c>
      <c r="D208" s="275"/>
      <c r="E208" s="275"/>
      <c r="F208" s="268">
        <v>1</v>
      </c>
      <c r="G208" s="253"/>
      <c r="H208" s="294" t="s">
        <v>727</v>
      </c>
      <c r="I208" s="294"/>
      <c r="J208" s="294"/>
      <c r="K208" s="310"/>
    </row>
    <row r="209" spans="2:11" ht="15" customHeight="1">
      <c r="B209" s="309"/>
      <c r="C209" s="275"/>
      <c r="D209" s="275"/>
      <c r="E209" s="275"/>
      <c r="F209" s="268">
        <v>2</v>
      </c>
      <c r="G209" s="253"/>
      <c r="H209" s="294" t="s">
        <v>728</v>
      </c>
      <c r="I209" s="294"/>
      <c r="J209" s="294"/>
      <c r="K209" s="310"/>
    </row>
    <row r="210" spans="2:11" ht="15" customHeight="1">
      <c r="B210" s="309"/>
      <c r="C210" s="275"/>
      <c r="D210" s="275"/>
      <c r="E210" s="275"/>
      <c r="F210" s="268">
        <v>3</v>
      </c>
      <c r="G210" s="253"/>
      <c r="H210" s="294" t="s">
        <v>729</v>
      </c>
      <c r="I210" s="294"/>
      <c r="J210" s="294"/>
      <c r="K210" s="310"/>
    </row>
    <row r="211" spans="2:11" ht="15" customHeight="1">
      <c r="B211" s="309"/>
      <c r="C211" s="275"/>
      <c r="D211" s="275"/>
      <c r="E211" s="275"/>
      <c r="F211" s="268">
        <v>4</v>
      </c>
      <c r="G211" s="253"/>
      <c r="H211" s="294" t="s">
        <v>730</v>
      </c>
      <c r="I211" s="294"/>
      <c r="J211" s="294"/>
      <c r="K211" s="310"/>
    </row>
    <row r="212" spans="2:11" ht="12.75" customHeight="1">
      <c r="B212" s="313"/>
      <c r="C212" s="314"/>
      <c r="D212" s="314"/>
      <c r="E212" s="314"/>
      <c r="F212" s="314"/>
      <c r="G212" s="314"/>
      <c r="H212" s="314"/>
      <c r="I212" s="314"/>
      <c r="J212" s="314"/>
      <c r="K212" s="315"/>
    </row>
  </sheetData>
  <sheetProtection selectLockedCells="1" selectUnlockedCells="1"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C163:J163"/>
    <mergeCell ref="C193:J193"/>
    <mergeCell ref="H194:J194"/>
    <mergeCell ref="H196:J196"/>
    <mergeCell ref="H197:J197"/>
    <mergeCell ref="H198:J198"/>
    <mergeCell ref="H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Pavel Kazda</cp:lastModifiedBy>
  <dcterms:created xsi:type="dcterms:W3CDTF">2016-02-03T07:46:44Z</dcterms:created>
  <dcterms:modified xsi:type="dcterms:W3CDTF">2016-02-04T07:34:15Z</dcterms:modified>
  <cp:category/>
  <cp:version/>
  <cp:contentType/>
  <cp:contentStatus/>
  <cp:revision>1</cp:revision>
</cp:coreProperties>
</file>